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ources\Accountancy Services\Budget Setting\Budget 2122\Budget Book\"/>
    </mc:Choice>
  </mc:AlternateContent>
  <bookViews>
    <workbookView xWindow="0" yWindow="90" windowWidth="15300" windowHeight="8745" tabRatio="799" firstSheet="1" activeTab="1"/>
  </bookViews>
  <sheets>
    <sheet name="HRA v GF Recharge WiP" sheetId="20" state="hidden" r:id="rId1"/>
    <sheet name="HRA Budget Book Summary" sheetId="4" r:id="rId2"/>
    <sheet name="Summary Mk2" sheetId="23" state="hidden" r:id="rId3"/>
    <sheet name="12001" sheetId="5" r:id="rId4"/>
    <sheet name="12003" sheetId="1" r:id="rId5"/>
    <sheet name="11501" sheetId="6" r:id="rId6"/>
    <sheet name="11502" sheetId="7" r:id="rId7"/>
    <sheet name="11503" sheetId="8" r:id="rId8"/>
    <sheet name="11504" sheetId="9" r:id="rId9"/>
    <sheet name="11505" sheetId="10" state="hidden" r:id="rId10"/>
    <sheet name="12501" sheetId="11" r:id="rId11"/>
    <sheet name="12502" sheetId="12" r:id="rId12"/>
    <sheet name="12503" sheetId="13" r:id="rId13"/>
    <sheet name="12504" sheetId="14" r:id="rId14"/>
    <sheet name="13901" sheetId="16" state="hidden" r:id="rId15"/>
    <sheet name="10001" sheetId="17" r:id="rId16"/>
    <sheet name="64501 64502" sheetId="18" r:id="rId17"/>
    <sheet name="PY Ledger" sheetId="2" state="hidden" r:id="rId18"/>
    <sheet name="CY Ledger" sheetId="3" state="hidden" r:id="rId19"/>
    <sheet name="Sheet1" sheetId="21" state="hidden" r:id="rId20"/>
    <sheet name="Sheet2" sheetId="22" state="hidden" r:id="rId21"/>
  </sheets>
  <definedNames>
    <definedName name="_xlnm.Print_Area" localSheetId="15">'10001'!$A$2:$EB$89</definedName>
    <definedName name="_xlnm.Print_Area" localSheetId="5">'11501'!$A$2:$O$32</definedName>
    <definedName name="_xlnm.Print_Area" localSheetId="6">'11502'!$A$2:$O$37</definedName>
    <definedName name="_xlnm.Print_Area" localSheetId="7">'11503'!$A$2:$O$34</definedName>
    <definedName name="_xlnm.Print_Area" localSheetId="8">'11504'!$A$2:$O$26</definedName>
    <definedName name="_xlnm.Print_Area" localSheetId="9">'11505'!$A$2:$O$15</definedName>
    <definedName name="_xlnm.Print_Area" localSheetId="3">'12001'!$A$2:$Q$26</definedName>
    <definedName name="_xlnm.Print_Area" localSheetId="4">'12003'!$A$2:$O$52</definedName>
    <definedName name="_xlnm.Print_Area" localSheetId="10">'12501'!$A$2:$O$14</definedName>
    <definedName name="_xlnm.Print_Area" localSheetId="11">'12502'!$A$2:$O$13</definedName>
    <definedName name="_xlnm.Print_Area" localSheetId="12">'12503'!$A$2:$O$13</definedName>
    <definedName name="_xlnm.Print_Area" localSheetId="13">'12504'!$A$2:$O$13</definedName>
    <definedName name="_xlnm.Print_Area" localSheetId="14">'13901'!$A$2:$O$26</definedName>
    <definedName name="_xlnm.Print_Area" localSheetId="16">'64501 64502'!$A$2:$O$20</definedName>
    <definedName name="_xlnm.Print_Area" localSheetId="18">'CY Ledger'!$I$20:$K$31</definedName>
    <definedName name="_xlnm.Print_Area" localSheetId="1">'HRA Budget Book Summary'!$A$2:$Q$36</definedName>
    <definedName name="_xlnm.Print_Area" localSheetId="0">'HRA v GF Recharge WiP'!$A$2:$L$25</definedName>
    <definedName name="_xlnm.Print_Titles" localSheetId="15">'10001'!$5:$7</definedName>
  </definedNames>
  <calcPr calcId="162913"/>
</workbook>
</file>

<file path=xl/calcChain.xml><?xml version="1.0" encoding="utf-8"?>
<calcChain xmlns="http://schemas.openxmlformats.org/spreadsheetml/2006/main">
  <c r="L9" i="1" l="1"/>
  <c r="M19" i="1"/>
  <c r="L19" i="1"/>
  <c r="K19" i="1"/>
  <c r="M17" i="18" l="1"/>
  <c r="C13" i="23"/>
  <c r="E7" i="23"/>
  <c r="D7" i="23"/>
  <c r="C7" i="23"/>
  <c r="N9" i="5" l="1"/>
  <c r="F42" i="4"/>
  <c r="G42" i="4"/>
  <c r="H42" i="4"/>
  <c r="I42" i="4"/>
  <c r="L42" i="4"/>
  <c r="M42" i="4"/>
  <c r="K39" i="4"/>
  <c r="P39" i="4" s="1"/>
  <c r="K40" i="4"/>
  <c r="P40" i="4" s="1"/>
  <c r="J41" i="4"/>
  <c r="K41" i="4" s="1"/>
  <c r="E38" i="4"/>
  <c r="E42" i="4" s="1"/>
  <c r="L28" i="4"/>
  <c r="M28" i="4"/>
  <c r="N28" i="4"/>
  <c r="O28" i="4"/>
  <c r="P28" i="4"/>
  <c r="N16" i="18"/>
  <c r="N15" i="18"/>
  <c r="N14" i="18"/>
  <c r="K18" i="18"/>
  <c r="M27" i="4" s="1"/>
  <c r="L18" i="18"/>
  <c r="N27" i="4" s="1"/>
  <c r="M18" i="18"/>
  <c r="O27" i="4" s="1"/>
  <c r="N41" i="4" s="1"/>
  <c r="K11" i="18"/>
  <c r="M26" i="4" s="1"/>
  <c r="M11" i="18"/>
  <c r="O26" i="4" s="1"/>
  <c r="L34" i="4"/>
  <c r="M34" i="4"/>
  <c r="N34" i="4"/>
  <c r="O34" i="4"/>
  <c r="M18" i="9"/>
  <c r="K20" i="18" l="1"/>
  <c r="M20" i="18"/>
  <c r="N42" i="4"/>
  <c r="DU12" i="17" l="1"/>
  <c r="DW44" i="17" l="1"/>
  <c r="DW32" i="17"/>
  <c r="J18" i="1"/>
  <c r="J17" i="1"/>
  <c r="H9" i="1"/>
  <c r="N17" i="1" l="1"/>
  <c r="J19" i="1"/>
  <c r="DX38" i="17" l="1"/>
  <c r="DZ20" i="17"/>
  <c r="DY20" i="17"/>
  <c r="DX20" i="17"/>
  <c r="J28" i="4" l="1"/>
  <c r="DS49" i="17" l="1"/>
  <c r="DW49" i="17"/>
  <c r="H31" i="8"/>
  <c r="D31" i="8"/>
  <c r="C27" i="8"/>
  <c r="F27" i="8"/>
  <c r="F49" i="1"/>
  <c r="F22" i="1"/>
  <c r="F19" i="5"/>
  <c r="E27" i="8" l="1"/>
  <c r="I27" i="8" s="1"/>
  <c r="J27" i="8"/>
  <c r="N27" i="8" s="1"/>
  <c r="DT49" i="17"/>
  <c r="DU9" i="17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J355" i="3"/>
  <c r="DW36" i="17"/>
  <c r="DW35" i="17"/>
  <c r="DW34" i="17"/>
  <c r="DW33" i="17"/>
  <c r="DS33" i="17"/>
  <c r="DS34" i="17"/>
  <c r="DS35" i="17"/>
  <c r="DS36" i="17"/>
  <c r="DT87" i="17"/>
  <c r="DU15" i="17"/>
  <c r="DU20" i="17"/>
  <c r="G27" i="8" l="1"/>
  <c r="DT36" i="17" l="1"/>
  <c r="DT35" i="17"/>
  <c r="DT34" i="17"/>
  <c r="DT33" i="17"/>
  <c r="C754" i="3" l="1"/>
  <c r="K28" i="4" l="1"/>
  <c r="D754" i="3"/>
  <c r="E754" i="3"/>
  <c r="H749" i="3"/>
  <c r="H750" i="3"/>
  <c r="H751" i="3"/>
  <c r="H752" i="3"/>
  <c r="H753" i="3"/>
  <c r="F750" i="3"/>
  <c r="F751" i="3"/>
  <c r="F752" i="3"/>
  <c r="F753" i="3"/>
  <c r="F749" i="3"/>
  <c r="DQ20" i="17"/>
  <c r="G28" i="4"/>
  <c r="G27" i="4"/>
  <c r="G26" i="4"/>
  <c r="C38" i="10"/>
  <c r="DS71" i="17"/>
  <c r="DS70" i="17"/>
  <c r="DS69" i="17"/>
  <c r="DS66" i="17"/>
  <c r="DS65" i="17"/>
  <c r="DS64" i="17"/>
  <c r="DS63" i="17"/>
  <c r="DS62" i="17"/>
  <c r="DS61" i="17"/>
  <c r="DS60" i="17"/>
  <c r="DS59" i="17"/>
  <c r="DS58" i="17"/>
  <c r="DS57" i="17"/>
  <c r="DS56" i="17"/>
  <c r="DS55" i="17"/>
  <c r="DS54" i="17"/>
  <c r="DS50" i="17"/>
  <c r="DS48" i="17"/>
  <c r="DS47" i="17"/>
  <c r="DS46" i="17"/>
  <c r="DS45" i="17"/>
  <c r="DS44" i="17"/>
  <c r="DS43" i="17"/>
  <c r="DS42" i="17"/>
  <c r="DS41" i="17"/>
  <c r="DS40" i="17"/>
  <c r="DR51" i="17"/>
  <c r="DS19" i="17"/>
  <c r="DV19" i="17" s="1"/>
  <c r="DS18" i="17"/>
  <c r="DV18" i="17" s="1"/>
  <c r="DS37" i="17"/>
  <c r="DS32" i="17"/>
  <c r="DS31" i="17"/>
  <c r="DS30" i="17"/>
  <c r="DS29" i="17"/>
  <c r="DS28" i="17"/>
  <c r="DS27" i="17"/>
  <c r="DS26" i="17"/>
  <c r="DS25" i="17"/>
  <c r="DS24" i="17"/>
  <c r="DS23" i="17"/>
  <c r="DS14" i="17"/>
  <c r="DV14" i="17" s="1"/>
  <c r="DS13" i="17"/>
  <c r="DV13" i="17" s="1"/>
  <c r="DS12" i="17"/>
  <c r="DV12" i="17" s="1"/>
  <c r="DS11" i="17"/>
  <c r="DV11" i="17" s="1"/>
  <c r="DS10" i="17"/>
  <c r="DV10" i="17" s="1"/>
  <c r="DS9" i="17"/>
  <c r="DV9" i="17" s="1"/>
  <c r="DS20" i="17" l="1"/>
  <c r="DS38" i="17"/>
  <c r="DS51" i="17"/>
  <c r="DS15" i="17"/>
  <c r="F9" i="8" l="1"/>
  <c r="F10" i="8"/>
  <c r="F11" i="8"/>
  <c r="F12" i="8"/>
  <c r="F13" i="8"/>
  <c r="F14" i="8"/>
  <c r="F15" i="8"/>
  <c r="F19" i="8"/>
  <c r="F20" i="8"/>
  <c r="F21" i="8"/>
  <c r="F22" i="8"/>
  <c r="F23" i="8"/>
  <c r="F28" i="8"/>
  <c r="F29" i="8"/>
  <c r="F30" i="8"/>
  <c r="F17" i="18"/>
  <c r="F16" i="18"/>
  <c r="F15" i="18"/>
  <c r="F14" i="18"/>
  <c r="F10" i="18"/>
  <c r="F9" i="18"/>
  <c r="G18" i="18"/>
  <c r="G11" i="18"/>
  <c r="K26" i="16"/>
  <c r="M20" i="4" s="1"/>
  <c r="L26" i="16"/>
  <c r="N20" i="4" s="1"/>
  <c r="M26" i="16"/>
  <c r="O20" i="4" s="1"/>
  <c r="H27" i="7"/>
  <c r="H34" i="7"/>
  <c r="G20" i="18" l="1"/>
  <c r="F31" i="8"/>
  <c r="DV20" i="17"/>
  <c r="I17" i="18"/>
  <c r="D31" i="23" s="1"/>
  <c r="I23" i="16"/>
  <c r="I22" i="16"/>
  <c r="I21" i="16"/>
  <c r="I20" i="16"/>
  <c r="I19" i="16"/>
  <c r="I18" i="16"/>
  <c r="I17" i="16"/>
  <c r="C17" i="18"/>
  <c r="C16" i="18"/>
  <c r="C15" i="18"/>
  <c r="C14" i="18"/>
  <c r="C9" i="18"/>
  <c r="C10" i="18"/>
  <c r="C23" i="16"/>
  <c r="C22" i="16"/>
  <c r="C21" i="16"/>
  <c r="C20" i="16"/>
  <c r="C19" i="16"/>
  <c r="C18" i="16"/>
  <c r="C17" i="16"/>
  <c r="C10" i="16"/>
  <c r="C11" i="16"/>
  <c r="C12" i="16"/>
  <c r="C13" i="16"/>
  <c r="C9" i="16"/>
  <c r="C9" i="14"/>
  <c r="J9" i="14" s="1"/>
  <c r="C9" i="13"/>
  <c r="J9" i="13" s="1"/>
  <c r="C9" i="12"/>
  <c r="J9" i="12" s="1"/>
  <c r="C10" i="11"/>
  <c r="J10" i="11" s="1"/>
  <c r="C9" i="11"/>
  <c r="J9" i="11" s="1"/>
  <c r="C10" i="10"/>
  <c r="C11" i="10"/>
  <c r="C12" i="10"/>
  <c r="C9" i="10"/>
  <c r="C23" i="9"/>
  <c r="J23" i="9" s="1"/>
  <c r="C22" i="9"/>
  <c r="J22" i="9" s="1"/>
  <c r="C21" i="9"/>
  <c r="J21" i="9" s="1"/>
  <c r="C10" i="9"/>
  <c r="J10" i="9" s="1"/>
  <c r="C11" i="9"/>
  <c r="J11" i="9" s="1"/>
  <c r="C12" i="9"/>
  <c r="J12" i="9" s="1"/>
  <c r="C13" i="9"/>
  <c r="J13" i="9" s="1"/>
  <c r="C14" i="9"/>
  <c r="J14" i="9" s="1"/>
  <c r="C15" i="9"/>
  <c r="C16" i="9"/>
  <c r="J16" i="9" s="1"/>
  <c r="C17" i="9"/>
  <c r="C9" i="9"/>
  <c r="J9" i="9" s="1"/>
  <c r="C30" i="8"/>
  <c r="J30" i="8" s="1"/>
  <c r="C29" i="8"/>
  <c r="J29" i="8" s="1"/>
  <c r="C28" i="8"/>
  <c r="J28" i="8" s="1"/>
  <c r="L28" i="8" s="1"/>
  <c r="C23" i="8"/>
  <c r="J23" i="8" s="1"/>
  <c r="C22" i="8"/>
  <c r="J22" i="8" s="1"/>
  <c r="C21" i="8"/>
  <c r="J21" i="8" s="1"/>
  <c r="C20" i="8"/>
  <c r="J20" i="8" s="1"/>
  <c r="C19" i="8"/>
  <c r="J19" i="8" s="1"/>
  <c r="C10" i="8"/>
  <c r="J10" i="8" s="1"/>
  <c r="C11" i="8"/>
  <c r="J11" i="8" s="1"/>
  <c r="C12" i="8"/>
  <c r="J12" i="8" s="1"/>
  <c r="C13" i="8"/>
  <c r="J13" i="8" s="1"/>
  <c r="C14" i="8"/>
  <c r="J14" i="8" s="1"/>
  <c r="C15" i="8"/>
  <c r="J15" i="8" s="1"/>
  <c r="C9" i="8"/>
  <c r="J9" i="8" s="1"/>
  <c r="C33" i="7"/>
  <c r="J33" i="7" s="1"/>
  <c r="C32" i="7"/>
  <c r="J32" i="7" s="1"/>
  <c r="C31" i="7"/>
  <c r="J31" i="7" s="1"/>
  <c r="C30" i="7"/>
  <c r="J30" i="7" s="1"/>
  <c r="L30" i="7" s="1"/>
  <c r="C26" i="7"/>
  <c r="J26" i="7" s="1"/>
  <c r="C25" i="7"/>
  <c r="J25" i="7" s="1"/>
  <c r="C24" i="7"/>
  <c r="C23" i="7"/>
  <c r="C22" i="7"/>
  <c r="J22" i="7" s="1"/>
  <c r="C21" i="7"/>
  <c r="J21" i="7" s="1"/>
  <c r="C20" i="7"/>
  <c r="J20" i="7" s="1"/>
  <c r="C10" i="7"/>
  <c r="J10" i="7" s="1"/>
  <c r="C11" i="7"/>
  <c r="J11" i="7" s="1"/>
  <c r="C12" i="7"/>
  <c r="J12" i="7" s="1"/>
  <c r="C13" i="7"/>
  <c r="J13" i="7" s="1"/>
  <c r="C14" i="7"/>
  <c r="J14" i="7" s="1"/>
  <c r="C15" i="7"/>
  <c r="J15" i="7" s="1"/>
  <c r="C16" i="7"/>
  <c r="J16" i="7" s="1"/>
  <c r="C9" i="7"/>
  <c r="C28" i="6"/>
  <c r="J28" i="6" s="1"/>
  <c r="C27" i="6"/>
  <c r="J27" i="6" s="1"/>
  <c r="C26" i="6"/>
  <c r="J26" i="6" s="1"/>
  <c r="L26" i="6" s="1"/>
  <c r="C22" i="6"/>
  <c r="J22" i="6" s="1"/>
  <c r="C21" i="6"/>
  <c r="J21" i="6" s="1"/>
  <c r="C20" i="6"/>
  <c r="J20" i="6" s="1"/>
  <c r="C19" i="6"/>
  <c r="J19" i="6" s="1"/>
  <c r="C18" i="6"/>
  <c r="J18" i="6" s="1"/>
  <c r="C14" i="6"/>
  <c r="J14" i="6" s="1"/>
  <c r="C13" i="6"/>
  <c r="J13" i="6" s="1"/>
  <c r="C12" i="6"/>
  <c r="J12" i="6" s="1"/>
  <c r="C11" i="6"/>
  <c r="J11" i="6" s="1"/>
  <c r="C10" i="6"/>
  <c r="J10" i="6" s="1"/>
  <c r="C9" i="6"/>
  <c r="J9" i="6" s="1"/>
  <c r="I29" i="9"/>
  <c r="I29" i="10"/>
  <c r="I27" i="11"/>
  <c r="I27" i="12"/>
  <c r="I27" i="13"/>
  <c r="I21" i="14"/>
  <c r="I29" i="16"/>
  <c r="C49" i="1"/>
  <c r="J49" i="1" s="1"/>
  <c r="C45" i="1"/>
  <c r="J45" i="1" s="1"/>
  <c r="N45" i="1" s="1"/>
  <c r="C44" i="1"/>
  <c r="J44" i="1" s="1"/>
  <c r="C38" i="1"/>
  <c r="J38" i="1" s="1"/>
  <c r="C37" i="1"/>
  <c r="J37" i="1" s="1"/>
  <c r="C36" i="1"/>
  <c r="J36" i="1" s="1"/>
  <c r="C35" i="1"/>
  <c r="C31" i="1"/>
  <c r="J31" i="1" s="1"/>
  <c r="C30" i="1"/>
  <c r="J30" i="1" s="1"/>
  <c r="C29" i="1"/>
  <c r="J29" i="1" s="1"/>
  <c r="C28" i="1"/>
  <c r="J28" i="1" s="1"/>
  <c r="C27" i="1"/>
  <c r="J27" i="1" s="1"/>
  <c r="C26" i="1"/>
  <c r="C25" i="1"/>
  <c r="J25" i="1" s="1"/>
  <c r="C24" i="1"/>
  <c r="J24" i="1" s="1"/>
  <c r="C23" i="1"/>
  <c r="J23" i="1" s="1"/>
  <c r="C22" i="1"/>
  <c r="J22" i="1" s="1"/>
  <c r="C10" i="1"/>
  <c r="J10" i="1" s="1"/>
  <c r="C11" i="1"/>
  <c r="J11" i="1" s="1"/>
  <c r="C12" i="1"/>
  <c r="J12" i="1" s="1"/>
  <c r="C13" i="1"/>
  <c r="J13" i="1" s="1"/>
  <c r="C9" i="1"/>
  <c r="J9" i="1" s="1"/>
  <c r="C22" i="5"/>
  <c r="C21" i="5"/>
  <c r="C20" i="5"/>
  <c r="C19" i="5"/>
  <c r="C18" i="5"/>
  <c r="C22" i="23" s="1"/>
  <c r="C10" i="5"/>
  <c r="C11" i="5"/>
  <c r="C16" i="23" s="1"/>
  <c r="C12" i="5"/>
  <c r="C13" i="5"/>
  <c r="C17" i="23" s="1"/>
  <c r="C14" i="5"/>
  <c r="C9" i="5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J17" i="18" l="1"/>
  <c r="C31" i="23"/>
  <c r="J10" i="18"/>
  <c r="N10" i="18" s="1"/>
  <c r="E30" i="23" s="1"/>
  <c r="C30" i="23"/>
  <c r="C24" i="23"/>
  <c r="J14" i="5"/>
  <c r="C15" i="23"/>
  <c r="C23" i="23"/>
  <c r="J10" i="5"/>
  <c r="N10" i="5" s="1"/>
  <c r="E14" i="23" s="1"/>
  <c r="C14" i="23"/>
  <c r="J9" i="18"/>
  <c r="J11" i="18" s="1"/>
  <c r="C29" i="23"/>
  <c r="H15" i="9"/>
  <c r="J15" i="9"/>
  <c r="L15" i="9" s="1"/>
  <c r="L18" i="9" s="1"/>
  <c r="J18" i="18"/>
  <c r="L27" i="4" s="1"/>
  <c r="N17" i="18"/>
  <c r="E19" i="5"/>
  <c r="G19" i="5" s="1"/>
  <c r="J19" i="5"/>
  <c r="N19" i="5" s="1"/>
  <c r="H21" i="5"/>
  <c r="J21" i="5"/>
  <c r="H17" i="9"/>
  <c r="J17" i="9"/>
  <c r="L9" i="18"/>
  <c r="L11" i="18" s="1"/>
  <c r="J26" i="1"/>
  <c r="N26" i="1" s="1"/>
  <c r="J35" i="1"/>
  <c r="N35" i="1" s="1"/>
  <c r="E9" i="7"/>
  <c r="I9" i="7" s="1"/>
  <c r="J9" i="7"/>
  <c r="E23" i="7"/>
  <c r="J23" i="7"/>
  <c r="E24" i="7"/>
  <c r="J24" i="7"/>
  <c r="C31" i="8"/>
  <c r="F754" i="3"/>
  <c r="C32" i="1"/>
  <c r="C10" i="13"/>
  <c r="F18" i="5"/>
  <c r="H15" i="5"/>
  <c r="D15" i="5"/>
  <c r="C15" i="5"/>
  <c r="F9" i="5"/>
  <c r="E9" i="5"/>
  <c r="F26" i="1"/>
  <c r="F27" i="1"/>
  <c r="F28" i="1"/>
  <c r="N18" i="18" l="1"/>
  <c r="P27" i="4" s="1"/>
  <c r="E31" i="23"/>
  <c r="C25" i="23"/>
  <c r="N9" i="18"/>
  <c r="E29" i="23" s="1"/>
  <c r="I19" i="5"/>
  <c r="N26" i="4"/>
  <c r="L20" i="18"/>
  <c r="L26" i="4"/>
  <c r="J20" i="18"/>
  <c r="G9" i="5"/>
  <c r="I9" i="5"/>
  <c r="E13" i="16"/>
  <c r="E12" i="16"/>
  <c r="E11" i="16"/>
  <c r="E10" i="16"/>
  <c r="E9" i="16"/>
  <c r="E9" i="14"/>
  <c r="E9" i="13"/>
  <c r="E9" i="12"/>
  <c r="E10" i="11"/>
  <c r="E9" i="11"/>
  <c r="E12" i="10"/>
  <c r="E11" i="10"/>
  <c r="E10" i="10"/>
  <c r="E9" i="10"/>
  <c r="D24" i="9"/>
  <c r="E17" i="9"/>
  <c r="E16" i="9"/>
  <c r="E15" i="9"/>
  <c r="E14" i="9"/>
  <c r="E13" i="9"/>
  <c r="E12" i="9"/>
  <c r="E11" i="9"/>
  <c r="E10" i="9"/>
  <c r="E9" i="9"/>
  <c r="E30" i="8"/>
  <c r="E29" i="8"/>
  <c r="E28" i="8"/>
  <c r="E23" i="8"/>
  <c r="E22" i="8"/>
  <c r="E21" i="8"/>
  <c r="E20" i="8"/>
  <c r="E19" i="8"/>
  <c r="E15" i="8"/>
  <c r="E14" i="8"/>
  <c r="E13" i="8"/>
  <c r="E12" i="8"/>
  <c r="E11" i="8"/>
  <c r="E10" i="8"/>
  <c r="E9" i="8"/>
  <c r="E33" i="7"/>
  <c r="E32" i="7"/>
  <c r="E31" i="7"/>
  <c r="E30" i="7"/>
  <c r="E26" i="7"/>
  <c r="E25" i="7"/>
  <c r="E22" i="7"/>
  <c r="E21" i="7"/>
  <c r="E20" i="7"/>
  <c r="E16" i="7"/>
  <c r="E15" i="7"/>
  <c r="E14" i="7"/>
  <c r="E13" i="7"/>
  <c r="E12" i="7"/>
  <c r="E11" i="7"/>
  <c r="E10" i="7"/>
  <c r="E28" i="6"/>
  <c r="E27" i="6"/>
  <c r="E26" i="6"/>
  <c r="E22" i="6"/>
  <c r="E21" i="6"/>
  <c r="E20" i="6"/>
  <c r="E19" i="6"/>
  <c r="E18" i="6"/>
  <c r="E14" i="6"/>
  <c r="E13" i="6"/>
  <c r="E12" i="6"/>
  <c r="E11" i="6"/>
  <c r="E10" i="6"/>
  <c r="E9" i="6"/>
  <c r="E49" i="1"/>
  <c r="E45" i="1"/>
  <c r="E44" i="1"/>
  <c r="E38" i="1"/>
  <c r="E37" i="1"/>
  <c r="E36" i="1"/>
  <c r="E35" i="1"/>
  <c r="E31" i="1"/>
  <c r="E30" i="1"/>
  <c r="E29" i="1"/>
  <c r="E28" i="1"/>
  <c r="E27" i="1"/>
  <c r="E26" i="1"/>
  <c r="E25" i="1"/>
  <c r="E24" i="1"/>
  <c r="I24" i="1" s="1"/>
  <c r="E23" i="1"/>
  <c r="I23" i="1" s="1"/>
  <c r="E22" i="1"/>
  <c r="E18" i="1"/>
  <c r="I18" i="1" s="1"/>
  <c r="E17" i="1"/>
  <c r="I17" i="1" s="1"/>
  <c r="E13" i="1"/>
  <c r="E12" i="1"/>
  <c r="E11" i="1"/>
  <c r="E10" i="1"/>
  <c r="I10" i="1" s="1"/>
  <c r="E9" i="1"/>
  <c r="I9" i="1" s="1"/>
  <c r="E22" i="5"/>
  <c r="E21" i="5"/>
  <c r="E20" i="5"/>
  <c r="E18" i="5"/>
  <c r="E11" i="5"/>
  <c r="E12" i="5"/>
  <c r="E13" i="5"/>
  <c r="E14" i="5"/>
  <c r="E10" i="5"/>
  <c r="D13" i="10"/>
  <c r="C13" i="10"/>
  <c r="H39" i="1"/>
  <c r="D39" i="1"/>
  <c r="C39" i="1"/>
  <c r="F35" i="1"/>
  <c r="H46" i="1"/>
  <c r="D46" i="1"/>
  <c r="C46" i="1"/>
  <c r="F45" i="1"/>
  <c r="H19" i="1"/>
  <c r="D19" i="1"/>
  <c r="C19" i="1"/>
  <c r="F17" i="1"/>
  <c r="D14" i="1"/>
  <c r="C14" i="1"/>
  <c r="N11" i="18" l="1"/>
  <c r="P26" i="4" s="1"/>
  <c r="I19" i="1"/>
  <c r="N20" i="18"/>
  <c r="E19" i="1"/>
  <c r="G17" i="1"/>
  <c r="E31" i="8"/>
  <c r="I18" i="6"/>
  <c r="I31" i="7"/>
  <c r="I14" i="8"/>
  <c r="G14" i="8"/>
  <c r="I28" i="8"/>
  <c r="G28" i="8"/>
  <c r="I14" i="9"/>
  <c r="I12" i="10"/>
  <c r="I9" i="13"/>
  <c r="I10" i="16"/>
  <c r="I11" i="5"/>
  <c r="D16" i="23" s="1"/>
  <c r="I14" i="6"/>
  <c r="I30" i="7"/>
  <c r="I11" i="10"/>
  <c r="I9" i="16"/>
  <c r="I13" i="1"/>
  <c r="I45" i="1"/>
  <c r="G45" i="1"/>
  <c r="I21" i="7"/>
  <c r="I20" i="5"/>
  <c r="I49" i="1"/>
  <c r="G49" i="1"/>
  <c r="G50" i="1" s="1"/>
  <c r="I19" i="6"/>
  <c r="I11" i="7"/>
  <c r="I22" i="7"/>
  <c r="I32" i="7"/>
  <c r="I15" i="8"/>
  <c r="G15" i="8"/>
  <c r="I29" i="8"/>
  <c r="G29" i="8"/>
  <c r="I15" i="9"/>
  <c r="I9" i="11"/>
  <c r="I11" i="16"/>
  <c r="I28" i="6"/>
  <c r="I20" i="7"/>
  <c r="I13" i="8"/>
  <c r="G13" i="8"/>
  <c r="I13" i="9"/>
  <c r="G18" i="5"/>
  <c r="I25" i="1"/>
  <c r="I10" i="7"/>
  <c r="I26" i="1"/>
  <c r="G26" i="1"/>
  <c r="I31" i="1"/>
  <c r="I9" i="6"/>
  <c r="I20" i="6"/>
  <c r="I12" i="7"/>
  <c r="I23" i="7"/>
  <c r="I33" i="7"/>
  <c r="I19" i="8"/>
  <c r="G19" i="8"/>
  <c r="I30" i="8"/>
  <c r="G30" i="8"/>
  <c r="I16" i="9"/>
  <c r="I12" i="16"/>
  <c r="I22" i="5"/>
  <c r="I9" i="8"/>
  <c r="G9" i="8"/>
  <c r="I13" i="16"/>
  <c r="I10" i="11"/>
  <c r="I12" i="1"/>
  <c r="I35" i="1"/>
  <c r="G35" i="1"/>
  <c r="I21" i="6"/>
  <c r="I24" i="7"/>
  <c r="I9" i="9"/>
  <c r="I9" i="14"/>
  <c r="I22" i="1"/>
  <c r="G22" i="1"/>
  <c r="I11" i="6"/>
  <c r="I14" i="7"/>
  <c r="I25" i="7"/>
  <c r="I21" i="8"/>
  <c r="G21" i="8"/>
  <c r="I13" i="5"/>
  <c r="D17" i="23" s="1"/>
  <c r="I29" i="1"/>
  <c r="I37" i="1"/>
  <c r="I12" i="6"/>
  <c r="I26" i="6"/>
  <c r="I15" i="7"/>
  <c r="I26" i="7"/>
  <c r="I11" i="8"/>
  <c r="G11" i="8"/>
  <c r="I22" i="8"/>
  <c r="G22" i="8"/>
  <c r="I11" i="9"/>
  <c r="I9" i="10"/>
  <c r="I9" i="12"/>
  <c r="I10" i="5"/>
  <c r="D14" i="23" s="1"/>
  <c r="I27" i="1"/>
  <c r="G27" i="1"/>
  <c r="I10" i="6"/>
  <c r="I13" i="7"/>
  <c r="I20" i="8"/>
  <c r="G20" i="8"/>
  <c r="I17" i="9"/>
  <c r="I14" i="5"/>
  <c r="D15" i="23" s="1"/>
  <c r="I28" i="1"/>
  <c r="G28" i="1"/>
  <c r="I36" i="1"/>
  <c r="I22" i="6"/>
  <c r="I10" i="8"/>
  <c r="G10" i="8"/>
  <c r="I10" i="9"/>
  <c r="I12" i="5"/>
  <c r="I11" i="1"/>
  <c r="I30" i="1"/>
  <c r="I38" i="1"/>
  <c r="I13" i="6"/>
  <c r="I27" i="6"/>
  <c r="I16" i="7"/>
  <c r="I12" i="8"/>
  <c r="G12" i="8"/>
  <c r="I23" i="8"/>
  <c r="G23" i="8"/>
  <c r="I12" i="9"/>
  <c r="I10" i="10"/>
  <c r="I44" i="1"/>
  <c r="E14" i="1"/>
  <c r="E13" i="10"/>
  <c r="E46" i="1"/>
  <c r="E39" i="1"/>
  <c r="E15" i="5"/>
  <c r="F19" i="16"/>
  <c r="G19" i="16" s="1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D24" i="23" l="1"/>
  <c r="H18" i="5"/>
  <c r="I18" i="5" s="1"/>
  <c r="D22" i="23" s="1"/>
  <c r="I31" i="8"/>
  <c r="G31" i="8"/>
  <c r="I46" i="1"/>
  <c r="I11" i="11"/>
  <c r="I39" i="1"/>
  <c r="G16" i="8"/>
  <c r="G24" i="8"/>
  <c r="H13" i="10"/>
  <c r="G34" i="8" l="1"/>
  <c r="H14" i="1"/>
  <c r="DQ67" i="17" l="1"/>
  <c r="DW57" i="17"/>
  <c r="DW53" i="17"/>
  <c r="DV86" i="17"/>
  <c r="DV85" i="17"/>
  <c r="DV84" i="17"/>
  <c r="DV83" i="17"/>
  <c r="DV78" i="17"/>
  <c r="DV77" i="17"/>
  <c r="DV76" i="17"/>
  <c r="H14" i="16"/>
  <c r="H24" i="16"/>
  <c r="DR5" i="17"/>
  <c r="H32" i="1"/>
  <c r="H50" i="1"/>
  <c r="H18" i="18"/>
  <c r="J27" i="4" s="1"/>
  <c r="EA72" i="17"/>
  <c r="DW86" i="17"/>
  <c r="EA86" i="17" s="1"/>
  <c r="DW85" i="17"/>
  <c r="EA85" i="17" s="1"/>
  <c r="DW84" i="17"/>
  <c r="EA84" i="17" s="1"/>
  <c r="DW83" i="17"/>
  <c r="EA83" i="17" s="1"/>
  <c r="DW82" i="17"/>
  <c r="EA82" i="17" s="1"/>
  <c r="DW81" i="17"/>
  <c r="EA81" i="17" s="1"/>
  <c r="DW80" i="17"/>
  <c r="EA80" i="17" s="1"/>
  <c r="DW79" i="17"/>
  <c r="EA79" i="17" s="1"/>
  <c r="DW78" i="17"/>
  <c r="DW77" i="17"/>
  <c r="EA77" i="17" s="1"/>
  <c r="DW76" i="17"/>
  <c r="EA76" i="17" s="1"/>
  <c r="DW71" i="17"/>
  <c r="EA71" i="17" s="1"/>
  <c r="DW70" i="17"/>
  <c r="EA70" i="17" s="1"/>
  <c r="DW69" i="17"/>
  <c r="EA69" i="17" s="1"/>
  <c r="DW66" i="17"/>
  <c r="DW65" i="17"/>
  <c r="DW64" i="17"/>
  <c r="DW63" i="17"/>
  <c r="DW62" i="17"/>
  <c r="DW61" i="17"/>
  <c r="DW60" i="17"/>
  <c r="DW59" i="17"/>
  <c r="DW58" i="17"/>
  <c r="DW56" i="17"/>
  <c r="DW55" i="17"/>
  <c r="DW54" i="17"/>
  <c r="DW50" i="17"/>
  <c r="DW48" i="17"/>
  <c r="DW47" i="17"/>
  <c r="DW46" i="17"/>
  <c r="DW45" i="17"/>
  <c r="DW43" i="17"/>
  <c r="DW42" i="17"/>
  <c r="DW41" i="17"/>
  <c r="DW40" i="17"/>
  <c r="DW28" i="17"/>
  <c r="DW29" i="17"/>
  <c r="DW30" i="17"/>
  <c r="DW31" i="17"/>
  <c r="DW37" i="17"/>
  <c r="DW27" i="17"/>
  <c r="DW26" i="17"/>
  <c r="DW25" i="17"/>
  <c r="DW24" i="17"/>
  <c r="DW23" i="17"/>
  <c r="DW19" i="17"/>
  <c r="EA19" i="17" s="1"/>
  <c r="DW18" i="17"/>
  <c r="DW10" i="17"/>
  <c r="EA10" i="17" s="1"/>
  <c r="DW11" i="17"/>
  <c r="EA11" i="17" s="1"/>
  <c r="DW12" i="17"/>
  <c r="EA12" i="17" s="1"/>
  <c r="DW13" i="17"/>
  <c r="EA13" i="17" s="1"/>
  <c r="DW14" i="17"/>
  <c r="EA14" i="17" s="1"/>
  <c r="DW9" i="17"/>
  <c r="EA9" i="17" s="1"/>
  <c r="DX87" i="17"/>
  <c r="DY87" i="17"/>
  <c r="DZ87" i="17"/>
  <c r="DX67" i="17"/>
  <c r="DZ67" i="17"/>
  <c r="DX51" i="17"/>
  <c r="DZ51" i="17"/>
  <c r="DZ38" i="17"/>
  <c r="DX15" i="17"/>
  <c r="DZ15" i="17"/>
  <c r="EA18" i="17" l="1"/>
  <c r="EA20" i="17" s="1"/>
  <c r="DW20" i="17"/>
  <c r="EA15" i="17"/>
  <c r="DX73" i="17"/>
  <c r="DZ73" i="17"/>
  <c r="DY15" i="17"/>
  <c r="DW87" i="17"/>
  <c r="EA78" i="17"/>
  <c r="EA87" i="17" s="1"/>
  <c r="DW51" i="17"/>
  <c r="DW67" i="17"/>
  <c r="H26" i="16"/>
  <c r="DW38" i="17"/>
  <c r="DW15" i="17"/>
  <c r="J23" i="16"/>
  <c r="J22" i="16"/>
  <c r="J21" i="16"/>
  <c r="J20" i="16"/>
  <c r="J18" i="16"/>
  <c r="J17" i="16"/>
  <c r="N17" i="16" s="1"/>
  <c r="J10" i="16"/>
  <c r="J11" i="16"/>
  <c r="J12" i="16"/>
  <c r="J13" i="16"/>
  <c r="J9" i="16"/>
  <c r="D24" i="16"/>
  <c r="E24" i="16"/>
  <c r="D14" i="16"/>
  <c r="E14" i="16"/>
  <c r="D10" i="14"/>
  <c r="E10" i="14"/>
  <c r="H10" i="14"/>
  <c r="H13" i="14" s="1"/>
  <c r="H10" i="13"/>
  <c r="H13" i="13" s="1"/>
  <c r="D10" i="13"/>
  <c r="D13" i="13" s="1"/>
  <c r="F18" i="4" s="1"/>
  <c r="E10" i="13"/>
  <c r="E13" i="13" s="1"/>
  <c r="G18" i="4" s="1"/>
  <c r="D10" i="12"/>
  <c r="D13" i="12" s="1"/>
  <c r="F17" i="4" s="1"/>
  <c r="E10" i="12"/>
  <c r="E13" i="12" s="1"/>
  <c r="G17" i="4" s="1"/>
  <c r="D11" i="11"/>
  <c r="D14" i="11" s="1"/>
  <c r="F16" i="4" s="1"/>
  <c r="E11" i="11"/>
  <c r="E14" i="11" s="1"/>
  <c r="G16" i="4" s="1"/>
  <c r="D15" i="10"/>
  <c r="E15" i="10"/>
  <c r="D18" i="9"/>
  <c r="D26" i="9" s="1"/>
  <c r="F14" i="4" s="1"/>
  <c r="E18" i="9"/>
  <c r="D16" i="8"/>
  <c r="E16" i="8"/>
  <c r="D24" i="8"/>
  <c r="E24" i="8"/>
  <c r="D17" i="7"/>
  <c r="E17" i="7"/>
  <c r="D27" i="7"/>
  <c r="E27" i="7"/>
  <c r="D34" i="7"/>
  <c r="E34" i="7"/>
  <c r="D29" i="6"/>
  <c r="E29" i="6"/>
  <c r="D23" i="6"/>
  <c r="E23" i="6"/>
  <c r="D15" i="6"/>
  <c r="E15" i="6"/>
  <c r="D50" i="1"/>
  <c r="E50" i="1"/>
  <c r="D32" i="1"/>
  <c r="E32" i="1"/>
  <c r="D23" i="5"/>
  <c r="D26" i="5" s="1"/>
  <c r="F8" i="4" s="1"/>
  <c r="E23" i="5"/>
  <c r="E26" i="5" s="1"/>
  <c r="G8" i="4" s="1"/>
  <c r="F34" i="4"/>
  <c r="G34" i="4"/>
  <c r="E13" i="14" l="1"/>
  <c r="G19" i="4" s="1"/>
  <c r="D13" i="14"/>
  <c r="F19" i="4" s="1"/>
  <c r="E37" i="7"/>
  <c r="G12" i="4" s="1"/>
  <c r="D32" i="6"/>
  <c r="F11" i="4" s="1"/>
  <c r="D34" i="8"/>
  <c r="F13" i="4" s="1"/>
  <c r="E34" i="8"/>
  <c r="G13" i="4" s="1"/>
  <c r="D41" i="1"/>
  <c r="D52" i="1" s="1"/>
  <c r="F9" i="4" s="1"/>
  <c r="DW73" i="17"/>
  <c r="D37" i="7"/>
  <c r="F12" i="4" s="1"/>
  <c r="E32" i="6"/>
  <c r="G11" i="4" s="1"/>
  <c r="E41" i="1"/>
  <c r="E52" i="1" s="1"/>
  <c r="G9" i="4" s="1"/>
  <c r="K32" i="1"/>
  <c r="L32" i="1"/>
  <c r="M32" i="1"/>
  <c r="N31" i="1"/>
  <c r="N27" i="1"/>
  <c r="N22" i="1"/>
  <c r="N18" i="16"/>
  <c r="N20" i="16"/>
  <c r="N21" i="16"/>
  <c r="N22" i="16"/>
  <c r="N23" i="16"/>
  <c r="N10" i="16"/>
  <c r="N11" i="16"/>
  <c r="N12" i="16"/>
  <c r="N13" i="16"/>
  <c r="J24" i="16"/>
  <c r="J14" i="16"/>
  <c r="J26" i="16" l="1"/>
  <c r="L20" i="4" s="1"/>
  <c r="N24" i="16"/>
  <c r="C717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K10" i="14" l="1"/>
  <c r="K13" i="14" s="1"/>
  <c r="L10" i="14"/>
  <c r="L13" i="14" s="1"/>
  <c r="M10" i="14"/>
  <c r="M13" i="14" s="1"/>
  <c r="K10" i="13"/>
  <c r="K13" i="13" s="1"/>
  <c r="M18" i="4" s="1"/>
  <c r="L10" i="13"/>
  <c r="L13" i="13" s="1"/>
  <c r="N18" i="4" s="1"/>
  <c r="M10" i="13"/>
  <c r="M13" i="13" s="1"/>
  <c r="O18" i="4" s="1"/>
  <c r="K10" i="12"/>
  <c r="K13" i="12" s="1"/>
  <c r="M17" i="4" s="1"/>
  <c r="L10" i="12"/>
  <c r="L13" i="12" s="1"/>
  <c r="N17" i="4" s="1"/>
  <c r="M10" i="12"/>
  <c r="M13" i="12" s="1"/>
  <c r="O17" i="4" s="1"/>
  <c r="K11" i="11"/>
  <c r="K14" i="11" s="1"/>
  <c r="M16" i="4" s="1"/>
  <c r="L11" i="11"/>
  <c r="L14" i="11" s="1"/>
  <c r="N16" i="4" s="1"/>
  <c r="M11" i="11"/>
  <c r="M14" i="11" s="1"/>
  <c r="O16" i="4" s="1"/>
  <c r="K13" i="10"/>
  <c r="K15" i="10" s="1"/>
  <c r="L13" i="10"/>
  <c r="L15" i="10" s="1"/>
  <c r="M13" i="10"/>
  <c r="M15" i="10" s="1"/>
  <c r="K18" i="9"/>
  <c r="K26" i="9" s="1"/>
  <c r="M14" i="4" s="1"/>
  <c r="L26" i="9"/>
  <c r="N14" i="4" s="1"/>
  <c r="M26" i="9"/>
  <c r="O14" i="4" s="1"/>
  <c r="H18" i="9"/>
  <c r="K31" i="8"/>
  <c r="L31" i="8"/>
  <c r="M31" i="8"/>
  <c r="K24" i="8"/>
  <c r="L24" i="8"/>
  <c r="M24" i="8"/>
  <c r="K16" i="8"/>
  <c r="L16" i="8"/>
  <c r="M16" i="8"/>
  <c r="K34" i="7"/>
  <c r="L34" i="7"/>
  <c r="M34" i="7"/>
  <c r="K27" i="7"/>
  <c r="L27" i="7"/>
  <c r="M27" i="7"/>
  <c r="K17" i="7"/>
  <c r="L17" i="7"/>
  <c r="M17" i="7"/>
  <c r="K29" i="6"/>
  <c r="L29" i="6"/>
  <c r="M29" i="6"/>
  <c r="K23" i="6"/>
  <c r="L23" i="6"/>
  <c r="M23" i="6"/>
  <c r="K15" i="6"/>
  <c r="L15" i="6"/>
  <c r="M15" i="6"/>
  <c r="N9" i="7"/>
  <c r="N9" i="9"/>
  <c r="N9" i="16"/>
  <c r="N14" i="16" s="1"/>
  <c r="N26" i="16" s="1"/>
  <c r="P20" i="4" s="1"/>
  <c r="K50" i="1"/>
  <c r="L50" i="1"/>
  <c r="M50" i="1"/>
  <c r="K46" i="1"/>
  <c r="L46" i="1"/>
  <c r="M46" i="1"/>
  <c r="K39" i="1"/>
  <c r="L39" i="1"/>
  <c r="M39" i="1"/>
  <c r="K14" i="1"/>
  <c r="M14" i="1"/>
  <c r="K15" i="5"/>
  <c r="M15" i="5"/>
  <c r="K23" i="5"/>
  <c r="M23" i="5"/>
  <c r="J22" i="5"/>
  <c r="L22" i="5" s="1"/>
  <c r="N21" i="5"/>
  <c r="J20" i="5"/>
  <c r="N20" i="5" s="1"/>
  <c r="J18" i="5"/>
  <c r="L18" i="5" s="1"/>
  <c r="J11" i="5"/>
  <c r="N11" i="5" s="1"/>
  <c r="E16" i="23" s="1"/>
  <c r="J12" i="5"/>
  <c r="N12" i="5" s="1"/>
  <c r="J13" i="5"/>
  <c r="N14" i="5"/>
  <c r="E15" i="23" s="1"/>
  <c r="K26" i="5" l="1"/>
  <c r="M8" i="4" s="1"/>
  <c r="L13" i="5"/>
  <c r="L15" i="5" s="1"/>
  <c r="M26" i="5"/>
  <c r="O8" i="4" s="1"/>
  <c r="M34" i="8"/>
  <c r="O13" i="4" s="1"/>
  <c r="L34" i="8"/>
  <c r="N13" i="4" s="1"/>
  <c r="M32" i="6"/>
  <c r="O11" i="4" s="1"/>
  <c r="L32" i="6"/>
  <c r="N11" i="4" s="1"/>
  <c r="K34" i="8"/>
  <c r="M13" i="4" s="1"/>
  <c r="O19" i="4"/>
  <c r="L23" i="5"/>
  <c r="N18" i="5"/>
  <c r="E22" i="23" s="1"/>
  <c r="J23" i="5"/>
  <c r="J15" i="5"/>
  <c r="N22" i="5"/>
  <c r="N19" i="4"/>
  <c r="M19" i="4"/>
  <c r="M37" i="7"/>
  <c r="O12" i="4" s="1"/>
  <c r="L37" i="7"/>
  <c r="N12" i="4" s="1"/>
  <c r="K32" i="6"/>
  <c r="M11" i="4" s="1"/>
  <c r="K37" i="7"/>
  <c r="M12" i="4" s="1"/>
  <c r="L26" i="5" l="1"/>
  <c r="N8" i="4" s="1"/>
  <c r="N13" i="5"/>
  <c r="N23" i="5"/>
  <c r="J26" i="5"/>
  <c r="L8" i="4" s="1"/>
  <c r="B4" i="7"/>
  <c r="B4" i="8"/>
  <c r="B4" i="9"/>
  <c r="B4" i="10"/>
  <c r="B4" i="11"/>
  <c r="B4" i="12"/>
  <c r="B4" i="13"/>
  <c r="B4" i="14"/>
  <c r="B4" i="16"/>
  <c r="B4" i="18"/>
  <c r="B4" i="6"/>
  <c r="B4" i="1"/>
  <c r="B4" i="5"/>
  <c r="I15" i="5"/>
  <c r="N15" i="5" l="1"/>
  <c r="N26" i="5" s="1"/>
  <c r="P8" i="4" s="1"/>
  <c r="E17" i="23"/>
  <c r="H722" i="3"/>
  <c r="H723" i="3"/>
  <c r="H724" i="3"/>
  <c r="DQ51" i="17" l="1"/>
  <c r="DQ38" i="17"/>
  <c r="DQ15" i="17"/>
  <c r="DQ87" i="17"/>
  <c r="DW89" i="17" l="1"/>
  <c r="L22" i="4" s="1"/>
  <c r="DQ73" i="17"/>
  <c r="DQ89" i="17" s="1"/>
  <c r="DQ90" i="17" s="1"/>
  <c r="C15" i="10"/>
  <c r="C14" i="16"/>
  <c r="C24" i="16"/>
  <c r="C10" i="14"/>
  <c r="C13" i="14" s="1"/>
  <c r="C10" i="12"/>
  <c r="C13" i="12" s="1"/>
  <c r="N10" i="11"/>
  <c r="C11" i="11"/>
  <c r="C14" i="11" s="1"/>
  <c r="J10" i="10"/>
  <c r="N10" i="10" s="1"/>
  <c r="J11" i="10"/>
  <c r="N11" i="10" s="1"/>
  <c r="J12" i="10"/>
  <c r="N12" i="10" s="1"/>
  <c r="N17" i="9"/>
  <c r="N11" i="9"/>
  <c r="N12" i="9"/>
  <c r="N13" i="9"/>
  <c r="N14" i="9"/>
  <c r="N15" i="9"/>
  <c r="N16" i="9"/>
  <c r="N30" i="8"/>
  <c r="N29" i="8"/>
  <c r="N28" i="8"/>
  <c r="N23" i="8"/>
  <c r="N22" i="8"/>
  <c r="N21" i="8"/>
  <c r="N20" i="8"/>
  <c r="N10" i="8"/>
  <c r="N11" i="8"/>
  <c r="N12" i="8"/>
  <c r="N13" i="8"/>
  <c r="N14" i="8"/>
  <c r="N15" i="8"/>
  <c r="H24" i="8"/>
  <c r="H16" i="8"/>
  <c r="C16" i="8"/>
  <c r="C24" i="8"/>
  <c r="C34" i="7"/>
  <c r="C27" i="7"/>
  <c r="H17" i="7"/>
  <c r="C17" i="7"/>
  <c r="N33" i="7"/>
  <c r="N32" i="7"/>
  <c r="N31" i="7"/>
  <c r="N30" i="7"/>
  <c r="N11" i="7"/>
  <c r="N12" i="7"/>
  <c r="N13" i="7"/>
  <c r="N14" i="7"/>
  <c r="N15" i="7"/>
  <c r="N16" i="7"/>
  <c r="N21" i="7"/>
  <c r="N22" i="7"/>
  <c r="N23" i="7"/>
  <c r="N24" i="7"/>
  <c r="N25" i="7"/>
  <c r="N26" i="7"/>
  <c r="N28" i="6"/>
  <c r="N27" i="6"/>
  <c r="N22" i="6"/>
  <c r="N21" i="6"/>
  <c r="N20" i="6"/>
  <c r="N19" i="6"/>
  <c r="N11" i="6"/>
  <c r="N12" i="6"/>
  <c r="N13" i="6"/>
  <c r="N14" i="6"/>
  <c r="H29" i="6"/>
  <c r="I29" i="6" s="1"/>
  <c r="H23" i="6"/>
  <c r="H15" i="6"/>
  <c r="C23" i="6"/>
  <c r="C15" i="6"/>
  <c r="C29" i="6"/>
  <c r="C50" i="1"/>
  <c r="N11" i="1"/>
  <c r="N12" i="1"/>
  <c r="N13" i="1"/>
  <c r="N24" i="1"/>
  <c r="N25" i="1"/>
  <c r="N28" i="1"/>
  <c r="N29" i="1"/>
  <c r="N30" i="1"/>
  <c r="N37" i="1"/>
  <c r="N38" i="1"/>
  <c r="E23" i="23" l="1"/>
  <c r="C37" i="7"/>
  <c r="C32" i="6"/>
  <c r="C6" i="23" s="1"/>
  <c r="J9" i="10"/>
  <c r="J13" i="10" s="1"/>
  <c r="J15" i="10" s="1"/>
  <c r="I13" i="10"/>
  <c r="I15" i="10" s="1"/>
  <c r="N10" i="6"/>
  <c r="I15" i="6"/>
  <c r="H34" i="8"/>
  <c r="J13" i="4" s="1"/>
  <c r="I10" i="14"/>
  <c r="I13" i="14" s="1"/>
  <c r="N9" i="13"/>
  <c r="N10" i="13" s="1"/>
  <c r="N13" i="13" s="1"/>
  <c r="P18" i="4" s="1"/>
  <c r="J10" i="13"/>
  <c r="J13" i="13" s="1"/>
  <c r="L18" i="4" s="1"/>
  <c r="N9" i="12"/>
  <c r="N10" i="12" s="1"/>
  <c r="N13" i="12" s="1"/>
  <c r="P17" i="4" s="1"/>
  <c r="J10" i="12"/>
  <c r="J13" i="12" s="1"/>
  <c r="L17" i="4" s="1"/>
  <c r="N9" i="11"/>
  <c r="N11" i="11" s="1"/>
  <c r="N14" i="11" s="1"/>
  <c r="J11" i="11"/>
  <c r="J14" i="11" s="1"/>
  <c r="L16" i="4" s="1"/>
  <c r="I18" i="9"/>
  <c r="I26" i="9" s="1"/>
  <c r="D9" i="23" s="1"/>
  <c r="N19" i="8"/>
  <c r="N24" i="8" s="1"/>
  <c r="J24" i="8"/>
  <c r="N31" i="8"/>
  <c r="J31" i="8"/>
  <c r="N9" i="8"/>
  <c r="N16" i="8" s="1"/>
  <c r="J16" i="8"/>
  <c r="N26" i="6"/>
  <c r="N29" i="6" s="1"/>
  <c r="J29" i="6"/>
  <c r="N18" i="6"/>
  <c r="N23" i="6" s="1"/>
  <c r="J23" i="6"/>
  <c r="N9" i="6"/>
  <c r="N34" i="7"/>
  <c r="J34" i="7"/>
  <c r="N10" i="7"/>
  <c r="N17" i="7" s="1"/>
  <c r="J17" i="7"/>
  <c r="N20" i="7"/>
  <c r="N27" i="7" s="1"/>
  <c r="J27" i="7"/>
  <c r="C41" i="1"/>
  <c r="C52" i="1" s="1"/>
  <c r="C5" i="23" s="1"/>
  <c r="I32" i="1"/>
  <c r="N10" i="1"/>
  <c r="I50" i="1"/>
  <c r="N18" i="1"/>
  <c r="N19" i="1" s="1"/>
  <c r="N36" i="1"/>
  <c r="N39" i="1" s="1"/>
  <c r="J39" i="1"/>
  <c r="H32" i="6"/>
  <c r="J11" i="4" s="1"/>
  <c r="I23" i="6"/>
  <c r="I24" i="8"/>
  <c r="I27" i="7"/>
  <c r="I34" i="7"/>
  <c r="I10" i="12"/>
  <c r="I13" i="12" s="1"/>
  <c r="I10" i="13"/>
  <c r="I13" i="13" s="1"/>
  <c r="I14" i="16"/>
  <c r="I17" i="7"/>
  <c r="I24" i="16"/>
  <c r="H37" i="7"/>
  <c r="J12" i="4" s="1"/>
  <c r="I14" i="11"/>
  <c r="C26" i="16"/>
  <c r="I16" i="8"/>
  <c r="D10" i="23" l="1"/>
  <c r="P16" i="4"/>
  <c r="E24" i="23"/>
  <c r="E25" i="23" s="1"/>
  <c r="N9" i="10"/>
  <c r="N13" i="10" s="1"/>
  <c r="N15" i="10" s="1"/>
  <c r="J15" i="6"/>
  <c r="J32" i="6" s="1"/>
  <c r="L11" i="4" s="1"/>
  <c r="N15" i="6"/>
  <c r="N32" i="6" s="1"/>
  <c r="N9" i="14"/>
  <c r="N10" i="14" s="1"/>
  <c r="N13" i="14" s="1"/>
  <c r="E10" i="23" s="1"/>
  <c r="J10" i="14"/>
  <c r="J13" i="14" s="1"/>
  <c r="N10" i="9"/>
  <c r="J18" i="9"/>
  <c r="J26" i="9" s="1"/>
  <c r="L14" i="4" s="1"/>
  <c r="J34" i="8"/>
  <c r="L13" i="4" s="1"/>
  <c r="N34" i="8"/>
  <c r="J37" i="7"/>
  <c r="L12" i="4" s="1"/>
  <c r="N37" i="7"/>
  <c r="P12" i="4" s="1"/>
  <c r="J32" i="1"/>
  <c r="N23" i="1"/>
  <c r="N32" i="1" s="1"/>
  <c r="N49" i="1"/>
  <c r="N50" i="1" s="1"/>
  <c r="J50" i="1"/>
  <c r="J46" i="1"/>
  <c r="N44" i="1"/>
  <c r="N46" i="1" s="1"/>
  <c r="I26" i="16"/>
  <c r="I32" i="6"/>
  <c r="D6" i="23" s="1"/>
  <c r="I34" i="8"/>
  <c r="D8" i="23" s="1"/>
  <c r="I37" i="7"/>
  <c r="F10" i="5"/>
  <c r="G10" i="5" s="1"/>
  <c r="F11" i="5"/>
  <c r="G11" i="5" s="1"/>
  <c r="F12" i="5"/>
  <c r="G12" i="5" s="1"/>
  <c r="F13" i="5"/>
  <c r="G13" i="5" s="1"/>
  <c r="F14" i="5"/>
  <c r="G14" i="5" s="1"/>
  <c r="F20" i="5"/>
  <c r="G20" i="5" s="1"/>
  <c r="F21" i="5"/>
  <c r="F22" i="5"/>
  <c r="G22" i="5" s="1"/>
  <c r="D9" i="18"/>
  <c r="E9" i="18" s="1"/>
  <c r="D10" i="18"/>
  <c r="E10" i="18" s="1"/>
  <c r="D14" i="18"/>
  <c r="E14" i="18" s="1"/>
  <c r="I14" i="18" s="1"/>
  <c r="D15" i="18"/>
  <c r="E15" i="18" s="1"/>
  <c r="I15" i="18" s="1"/>
  <c r="D16" i="18"/>
  <c r="E16" i="18" s="1"/>
  <c r="I16" i="18" s="1"/>
  <c r="D17" i="18"/>
  <c r="D27" i="18"/>
  <c r="F9" i="16"/>
  <c r="F10" i="16"/>
  <c r="F11" i="16"/>
  <c r="G11" i="16" s="1"/>
  <c r="F12" i="16"/>
  <c r="G12" i="16" s="1"/>
  <c r="F13" i="16"/>
  <c r="G13" i="16" s="1"/>
  <c r="F17" i="16"/>
  <c r="G17" i="16" s="1"/>
  <c r="F18" i="16"/>
  <c r="F20" i="16"/>
  <c r="G20" i="16" s="1"/>
  <c r="F21" i="16"/>
  <c r="G21" i="16" s="1"/>
  <c r="F22" i="16"/>
  <c r="G22" i="16" s="1"/>
  <c r="F23" i="16"/>
  <c r="F9" i="14"/>
  <c r="G9" i="14" s="1"/>
  <c r="F9" i="13"/>
  <c r="G9" i="13" s="1"/>
  <c r="F9" i="12"/>
  <c r="G9" i="12" s="1"/>
  <c r="F9" i="11"/>
  <c r="G9" i="11" s="1"/>
  <c r="F10" i="11"/>
  <c r="G10" i="11" s="1"/>
  <c r="F9" i="10"/>
  <c r="G9" i="10" s="1"/>
  <c r="F10" i="10"/>
  <c r="G10" i="10" s="1"/>
  <c r="F11" i="10"/>
  <c r="G11" i="10" s="1"/>
  <c r="F12" i="10"/>
  <c r="G12" i="10" s="1"/>
  <c r="F9" i="9"/>
  <c r="G9" i="9" s="1"/>
  <c r="F10" i="9"/>
  <c r="G10" i="9" s="1"/>
  <c r="F11" i="9"/>
  <c r="G11" i="9" s="1"/>
  <c r="F12" i="9"/>
  <c r="G12" i="9" s="1"/>
  <c r="F13" i="9"/>
  <c r="G13" i="9" s="1"/>
  <c r="F14" i="9"/>
  <c r="G14" i="9" s="1"/>
  <c r="F15" i="9"/>
  <c r="G15" i="9" s="1"/>
  <c r="F16" i="9"/>
  <c r="G16" i="9" s="1"/>
  <c r="F17" i="9"/>
  <c r="G17" i="9" s="1"/>
  <c r="F21" i="9"/>
  <c r="F22" i="9"/>
  <c r="F23" i="9"/>
  <c r="F9" i="7"/>
  <c r="G9" i="7" s="1"/>
  <c r="F10" i="7"/>
  <c r="G10" i="7" s="1"/>
  <c r="F11" i="7"/>
  <c r="G11" i="7" s="1"/>
  <c r="F12" i="7"/>
  <c r="G12" i="7" s="1"/>
  <c r="F13" i="7"/>
  <c r="G13" i="7" s="1"/>
  <c r="F14" i="7"/>
  <c r="G14" i="7" s="1"/>
  <c r="F15" i="7"/>
  <c r="G15" i="7" s="1"/>
  <c r="F16" i="7"/>
  <c r="G16" i="7" s="1"/>
  <c r="F20" i="7"/>
  <c r="G20" i="7" s="1"/>
  <c r="F21" i="7"/>
  <c r="G21" i="7" s="1"/>
  <c r="F22" i="7"/>
  <c r="G22" i="7" s="1"/>
  <c r="F23" i="7"/>
  <c r="G23" i="7" s="1"/>
  <c r="F24" i="7"/>
  <c r="G24" i="7" s="1"/>
  <c r="F25" i="7"/>
  <c r="G25" i="7" s="1"/>
  <c r="F26" i="7"/>
  <c r="G26" i="7" s="1"/>
  <c r="F30" i="7"/>
  <c r="G30" i="7" s="1"/>
  <c r="F31" i="7"/>
  <c r="G31" i="7" s="1"/>
  <c r="F32" i="7"/>
  <c r="G32" i="7" s="1"/>
  <c r="F33" i="7"/>
  <c r="G33" i="7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F18" i="6"/>
  <c r="G18" i="6" s="1"/>
  <c r="F19" i="6"/>
  <c r="G19" i="6" s="1"/>
  <c r="F20" i="6"/>
  <c r="G20" i="6" s="1"/>
  <c r="F21" i="6"/>
  <c r="G21" i="6" s="1"/>
  <c r="F22" i="6"/>
  <c r="G22" i="6" s="1"/>
  <c r="F26" i="6"/>
  <c r="G26" i="6" s="1"/>
  <c r="F27" i="6"/>
  <c r="G27" i="6" s="1"/>
  <c r="F28" i="6"/>
  <c r="G28" i="6" s="1"/>
  <c r="F9" i="1"/>
  <c r="G9" i="1" s="1"/>
  <c r="F11" i="1"/>
  <c r="G11" i="1" s="1"/>
  <c r="F12" i="1"/>
  <c r="G12" i="1" s="1"/>
  <c r="F13" i="1"/>
  <c r="G13" i="1" s="1"/>
  <c r="F18" i="1"/>
  <c r="F23" i="1"/>
  <c r="G23" i="1" s="1"/>
  <c r="F24" i="1"/>
  <c r="G24" i="1" s="1"/>
  <c r="F29" i="1"/>
  <c r="G29" i="1" s="1"/>
  <c r="F30" i="1"/>
  <c r="G30" i="1" s="1"/>
  <c r="F36" i="1"/>
  <c r="G36" i="1" s="1"/>
  <c r="F37" i="1"/>
  <c r="G37" i="1" s="1"/>
  <c r="F38" i="1"/>
  <c r="G38" i="1" s="1"/>
  <c r="F44" i="1"/>
  <c r="F50" i="1"/>
  <c r="P11" i="4" l="1"/>
  <c r="E6" i="23"/>
  <c r="P13" i="4"/>
  <c r="E8" i="23"/>
  <c r="N18" i="9"/>
  <c r="N26" i="9" s="1"/>
  <c r="G21" i="5"/>
  <c r="I21" i="5"/>
  <c r="H9" i="18"/>
  <c r="H11" i="18" s="1"/>
  <c r="G23" i="16"/>
  <c r="F31" i="1"/>
  <c r="G31" i="1" s="1"/>
  <c r="G18" i="16"/>
  <c r="F25" i="1"/>
  <c r="G25" i="1" s="1"/>
  <c r="G10" i="16"/>
  <c r="F10" i="1"/>
  <c r="G10" i="1" s="1"/>
  <c r="G14" i="1" s="1"/>
  <c r="G10" i="14"/>
  <c r="G13" i="14" s="1"/>
  <c r="M41" i="1"/>
  <c r="M52" i="1" s="1"/>
  <c r="O9" i="4" s="1"/>
  <c r="K41" i="1"/>
  <c r="K52" i="1" s="1"/>
  <c r="M9" i="4" s="1"/>
  <c r="G23" i="6"/>
  <c r="G18" i="9"/>
  <c r="F46" i="1"/>
  <c r="G44" i="1"/>
  <c r="G46" i="1" s="1"/>
  <c r="G10" i="12"/>
  <c r="G13" i="12" s="1"/>
  <c r="G15" i="6"/>
  <c r="F14" i="16"/>
  <c r="G9" i="16"/>
  <c r="G27" i="7"/>
  <c r="G17" i="7"/>
  <c r="G13" i="10"/>
  <c r="G15" i="10" s="1"/>
  <c r="F19" i="1"/>
  <c r="G18" i="1"/>
  <c r="G19" i="1" s="1"/>
  <c r="G34" i="7"/>
  <c r="I18" i="18"/>
  <c r="K27" i="4" s="1"/>
  <c r="G11" i="11"/>
  <c r="G14" i="11" s="1"/>
  <c r="G39" i="1"/>
  <c r="G29" i="6"/>
  <c r="G10" i="13"/>
  <c r="G13" i="13" s="1"/>
  <c r="I10" i="18"/>
  <c r="D30" i="23" s="1"/>
  <c r="F11" i="18"/>
  <c r="G15" i="5"/>
  <c r="F15" i="5"/>
  <c r="F39" i="1"/>
  <c r="F24" i="9"/>
  <c r="F13" i="10"/>
  <c r="F15" i="10" s="1"/>
  <c r="F10" i="13"/>
  <c r="F13" i="13" s="1"/>
  <c r="F16" i="8"/>
  <c r="F10" i="12"/>
  <c r="F13" i="12" s="1"/>
  <c r="F11" i="11"/>
  <c r="F14" i="11" s="1"/>
  <c r="F10" i="14"/>
  <c r="F13" i="14" s="1"/>
  <c r="F24" i="8"/>
  <c r="F29" i="6"/>
  <c r="F15" i="6"/>
  <c r="F23" i="6"/>
  <c r="F27" i="7"/>
  <c r="F17" i="7"/>
  <c r="F34" i="7"/>
  <c r="F24" i="16"/>
  <c r="F23" i="5"/>
  <c r="D18" i="18"/>
  <c r="F18" i="9"/>
  <c r="D11" i="18"/>
  <c r="P14" i="4" l="1"/>
  <c r="E9" i="23"/>
  <c r="I23" i="5"/>
  <c r="I26" i="5" s="1"/>
  <c r="D23" i="23"/>
  <c r="D25" i="23" s="1"/>
  <c r="G24" i="16"/>
  <c r="I9" i="18"/>
  <c r="H20" i="18"/>
  <c r="J26" i="4"/>
  <c r="G32" i="1"/>
  <c r="G41" i="1" s="1"/>
  <c r="G52" i="1" s="1"/>
  <c r="G14" i="16"/>
  <c r="F14" i="1"/>
  <c r="G37" i="7"/>
  <c r="F32" i="1"/>
  <c r="G32" i="6"/>
  <c r="F34" i="8"/>
  <c r="F32" i="6"/>
  <c r="F37" i="7"/>
  <c r="F26" i="5"/>
  <c r="G23" i="5"/>
  <c r="F26" i="16"/>
  <c r="F26" i="9"/>
  <c r="D20" i="18"/>
  <c r="I11" i="18" l="1"/>
  <c r="K26" i="4" s="1"/>
  <c r="D29" i="23"/>
  <c r="G26" i="16"/>
  <c r="F41" i="1"/>
  <c r="F52" i="1" s="1"/>
  <c r="I20" i="18"/>
  <c r="G26" i="5"/>
  <c r="P28" i="1"/>
  <c r="J23" i="20" l="1"/>
  <c r="G23" i="20"/>
  <c r="J21" i="20"/>
  <c r="G21" i="20"/>
  <c r="J20" i="20"/>
  <c r="G20" i="20"/>
  <c r="J19" i="20"/>
  <c r="G19" i="20"/>
  <c r="J18" i="20"/>
  <c r="G18" i="20"/>
  <c r="J17" i="20"/>
  <c r="G17" i="20"/>
  <c r="J15" i="20"/>
  <c r="G15" i="20"/>
  <c r="J14" i="20"/>
  <c r="G14" i="20"/>
  <c r="J13" i="20"/>
  <c r="G13" i="20"/>
  <c r="J12" i="20"/>
  <c r="G12" i="20"/>
  <c r="J11" i="20"/>
  <c r="G11" i="20"/>
  <c r="J9" i="20"/>
  <c r="G9" i="20"/>
  <c r="J8" i="20"/>
  <c r="G8" i="20"/>
  <c r="J24" i="20" l="1"/>
  <c r="G24" i="20"/>
  <c r="P10" i="1" l="1"/>
  <c r="DQ5" i="17" l="1"/>
  <c r="DT5" i="17"/>
  <c r="DT61" i="17" l="1"/>
  <c r="DT50" i="17"/>
  <c r="DT54" i="17"/>
  <c r="DT66" i="17"/>
  <c r="DT56" i="17"/>
  <c r="DT47" i="17"/>
  <c r="DT46" i="17"/>
  <c r="DT62" i="17"/>
  <c r="DT43" i="17"/>
  <c r="DT13" i="17"/>
  <c r="DT12" i="17"/>
  <c r="DT19" i="17"/>
  <c r="DT14" i="17"/>
  <c r="DT18" i="17"/>
  <c r="DT59" i="17"/>
  <c r="DT10" i="17"/>
  <c r="DT48" i="17"/>
  <c r="DT45" i="17"/>
  <c r="DT11" i="17"/>
  <c r="DT55" i="17"/>
  <c r="DT64" i="17"/>
  <c r="DT65" i="17"/>
  <c r="DT44" i="17"/>
  <c r="DT63" i="17"/>
  <c r="DT41" i="17"/>
  <c r="DT42" i="17"/>
  <c r="DT60" i="17"/>
  <c r="DT58" i="17"/>
  <c r="DT57" i="17"/>
  <c r="DT53" i="17" l="1"/>
  <c r="DT20" i="17"/>
  <c r="DT25" i="17"/>
  <c r="DT37" i="17"/>
  <c r="DT24" i="17"/>
  <c r="DT40" i="17"/>
  <c r="DT51" i="17" s="1"/>
  <c r="DT26" i="17"/>
  <c r="DT28" i="17"/>
  <c r="DT32" i="17"/>
  <c r="DT9" i="17"/>
  <c r="DT30" i="17"/>
  <c r="DT29" i="17"/>
  <c r="DT27" i="17"/>
  <c r="DT31" i="17"/>
  <c r="J376" i="3"/>
  <c r="I376" i="3"/>
  <c r="J375" i="3"/>
  <c r="I375" i="3"/>
  <c r="J374" i="3"/>
  <c r="I374" i="3"/>
  <c r="J373" i="3"/>
  <c r="I373" i="3"/>
  <c r="J372" i="3"/>
  <c r="I372" i="3"/>
  <c r="J371" i="3"/>
  <c r="I371" i="3"/>
  <c r="J370" i="3"/>
  <c r="I370" i="3"/>
  <c r="J369" i="3"/>
  <c r="I369" i="3"/>
  <c r="J368" i="3"/>
  <c r="I368" i="3"/>
  <c r="J367" i="3"/>
  <c r="I367" i="3"/>
  <c r="J366" i="3"/>
  <c r="I366" i="3"/>
  <c r="J365" i="3"/>
  <c r="I365" i="3"/>
  <c r="J364" i="3"/>
  <c r="I364" i="3"/>
  <c r="J363" i="3"/>
  <c r="I363" i="3"/>
  <c r="J362" i="3"/>
  <c r="I362" i="3"/>
  <c r="J361" i="3"/>
  <c r="I361" i="3"/>
  <c r="J360" i="3"/>
  <c r="I360" i="3"/>
  <c r="J359" i="3"/>
  <c r="I359" i="3"/>
  <c r="J358" i="3"/>
  <c r="I358" i="3"/>
  <c r="J357" i="3"/>
  <c r="I357" i="3"/>
  <c r="J356" i="3"/>
  <c r="I356" i="3"/>
  <c r="I355" i="3"/>
  <c r="J354" i="3"/>
  <c r="I354" i="3"/>
  <c r="J353" i="3"/>
  <c r="I353" i="3"/>
  <c r="J352" i="3"/>
  <c r="I352" i="3"/>
  <c r="J351" i="3"/>
  <c r="I351" i="3"/>
  <c r="J350" i="3"/>
  <c r="I350" i="3"/>
  <c r="J349" i="3"/>
  <c r="I349" i="3"/>
  <c r="J348" i="3"/>
  <c r="I348" i="3"/>
  <c r="J347" i="3"/>
  <c r="I347" i="3"/>
  <c r="J346" i="3"/>
  <c r="I346" i="3"/>
  <c r="J345" i="3"/>
  <c r="I345" i="3"/>
  <c r="J344" i="3"/>
  <c r="I344" i="3"/>
  <c r="J343" i="3"/>
  <c r="I343" i="3"/>
  <c r="J342" i="3"/>
  <c r="I342" i="3"/>
  <c r="J341" i="3"/>
  <c r="I341" i="3"/>
  <c r="J340" i="3"/>
  <c r="I340" i="3"/>
  <c r="J339" i="3"/>
  <c r="I339" i="3"/>
  <c r="J338" i="3"/>
  <c r="I338" i="3"/>
  <c r="J337" i="3"/>
  <c r="I337" i="3"/>
  <c r="J336" i="3"/>
  <c r="I336" i="3"/>
  <c r="J335" i="3"/>
  <c r="I335" i="3"/>
  <c r="J334" i="3"/>
  <c r="I334" i="3"/>
  <c r="J333" i="3"/>
  <c r="I333" i="3"/>
  <c r="J332" i="3"/>
  <c r="I332" i="3"/>
  <c r="J331" i="3"/>
  <c r="I331" i="3"/>
  <c r="J330" i="3"/>
  <c r="I330" i="3"/>
  <c r="J329" i="3"/>
  <c r="I329" i="3"/>
  <c r="J328" i="3"/>
  <c r="I328" i="3"/>
  <c r="J327" i="3"/>
  <c r="I327" i="3"/>
  <c r="J326" i="3"/>
  <c r="I326" i="3"/>
  <c r="J325" i="3"/>
  <c r="I325" i="3"/>
  <c r="J324" i="3"/>
  <c r="I324" i="3"/>
  <c r="J323" i="3"/>
  <c r="I323" i="3"/>
  <c r="J322" i="3"/>
  <c r="I322" i="3"/>
  <c r="J321" i="3"/>
  <c r="I321" i="3"/>
  <c r="J320" i="3"/>
  <c r="I320" i="3"/>
  <c r="J319" i="3"/>
  <c r="I319" i="3"/>
  <c r="J318" i="3"/>
  <c r="I318" i="3"/>
  <c r="J317" i="3"/>
  <c r="I317" i="3"/>
  <c r="J316" i="3"/>
  <c r="I316" i="3"/>
  <c r="J315" i="3"/>
  <c r="I315" i="3"/>
  <c r="J314" i="3"/>
  <c r="I314" i="3"/>
  <c r="J313" i="3"/>
  <c r="I313" i="3"/>
  <c r="J312" i="3"/>
  <c r="I312" i="3"/>
  <c r="J311" i="3"/>
  <c r="I311" i="3"/>
  <c r="J310" i="3"/>
  <c r="I310" i="3"/>
  <c r="J309" i="3"/>
  <c r="I309" i="3"/>
  <c r="J308" i="3"/>
  <c r="I308" i="3"/>
  <c r="J307" i="3"/>
  <c r="I307" i="3"/>
  <c r="J306" i="3"/>
  <c r="I306" i="3"/>
  <c r="J305" i="3"/>
  <c r="I305" i="3"/>
  <c r="J304" i="3"/>
  <c r="I304" i="3"/>
  <c r="J303" i="3"/>
  <c r="I303" i="3"/>
  <c r="J302" i="3"/>
  <c r="I302" i="3"/>
  <c r="J301" i="3"/>
  <c r="I301" i="3"/>
  <c r="J300" i="3"/>
  <c r="I300" i="3"/>
  <c r="J299" i="3"/>
  <c r="I299" i="3"/>
  <c r="J298" i="3"/>
  <c r="I298" i="3"/>
  <c r="J297" i="3"/>
  <c r="I297" i="3"/>
  <c r="J296" i="3"/>
  <c r="I296" i="3"/>
  <c r="J295" i="3"/>
  <c r="I295" i="3"/>
  <c r="J294" i="3"/>
  <c r="I294" i="3"/>
  <c r="J293" i="3"/>
  <c r="I293" i="3"/>
  <c r="J292" i="3"/>
  <c r="I292" i="3"/>
  <c r="J291" i="3"/>
  <c r="I291" i="3"/>
  <c r="J290" i="3"/>
  <c r="I290" i="3"/>
  <c r="J289" i="3"/>
  <c r="I289" i="3"/>
  <c r="J288" i="3"/>
  <c r="I288" i="3"/>
  <c r="J287" i="3"/>
  <c r="I287" i="3"/>
  <c r="J286" i="3"/>
  <c r="I286" i="3"/>
  <c r="J285" i="3"/>
  <c r="I285" i="3"/>
  <c r="J284" i="3"/>
  <c r="I284" i="3"/>
  <c r="J283" i="3"/>
  <c r="I283" i="3"/>
  <c r="J282" i="3"/>
  <c r="I282" i="3"/>
  <c r="J281" i="3"/>
  <c r="I281" i="3"/>
  <c r="J280" i="3"/>
  <c r="I280" i="3"/>
  <c r="J279" i="3"/>
  <c r="I279" i="3"/>
  <c r="J278" i="3"/>
  <c r="I278" i="3"/>
  <c r="J277" i="3"/>
  <c r="I277" i="3"/>
  <c r="J276" i="3"/>
  <c r="I276" i="3"/>
  <c r="J275" i="3"/>
  <c r="I275" i="3"/>
  <c r="J274" i="3"/>
  <c r="I274" i="3"/>
  <c r="J273" i="3"/>
  <c r="I273" i="3"/>
  <c r="J272" i="3"/>
  <c r="I272" i="3"/>
  <c r="J271" i="3"/>
  <c r="I271" i="3"/>
  <c r="J270" i="3"/>
  <c r="I270" i="3"/>
  <c r="J269" i="3"/>
  <c r="I269" i="3"/>
  <c r="J268" i="3"/>
  <c r="I268" i="3"/>
  <c r="J267" i="3"/>
  <c r="I267" i="3"/>
  <c r="J266" i="3"/>
  <c r="I266" i="3"/>
  <c r="J265" i="3"/>
  <c r="I265" i="3"/>
  <c r="J264" i="3"/>
  <c r="I264" i="3"/>
  <c r="J263" i="3"/>
  <c r="I263" i="3"/>
  <c r="J262" i="3"/>
  <c r="I262" i="3"/>
  <c r="J261" i="3"/>
  <c r="I261" i="3"/>
  <c r="J260" i="3"/>
  <c r="I260" i="3"/>
  <c r="J259" i="3"/>
  <c r="I259" i="3"/>
  <c r="J258" i="3"/>
  <c r="I258" i="3"/>
  <c r="J257" i="3"/>
  <c r="I257" i="3"/>
  <c r="J256" i="3"/>
  <c r="I256" i="3"/>
  <c r="J255" i="3"/>
  <c r="I255" i="3"/>
  <c r="J254" i="3"/>
  <c r="I254" i="3"/>
  <c r="J253" i="3"/>
  <c r="I253" i="3"/>
  <c r="J252" i="3"/>
  <c r="I252" i="3"/>
  <c r="J251" i="3"/>
  <c r="I251" i="3"/>
  <c r="J250" i="3"/>
  <c r="I250" i="3"/>
  <c r="J249" i="3"/>
  <c r="I249" i="3"/>
  <c r="J248" i="3"/>
  <c r="I248" i="3"/>
  <c r="J247" i="3"/>
  <c r="I247" i="3"/>
  <c r="J246" i="3"/>
  <c r="I246" i="3"/>
  <c r="J245" i="3"/>
  <c r="I245" i="3"/>
  <c r="J244" i="3"/>
  <c r="I244" i="3"/>
  <c r="J243" i="3"/>
  <c r="I243" i="3"/>
  <c r="J242" i="3"/>
  <c r="I242" i="3"/>
  <c r="J241" i="3"/>
  <c r="I241" i="3"/>
  <c r="J240" i="3"/>
  <c r="I240" i="3"/>
  <c r="J239" i="3"/>
  <c r="I239" i="3"/>
  <c r="J238" i="3"/>
  <c r="I238" i="3"/>
  <c r="J237" i="3"/>
  <c r="I237" i="3"/>
  <c r="J236" i="3"/>
  <c r="I236" i="3"/>
  <c r="J235" i="3"/>
  <c r="I235" i="3"/>
  <c r="J234" i="3"/>
  <c r="I234" i="3"/>
  <c r="J233" i="3"/>
  <c r="I233" i="3"/>
  <c r="J232" i="3"/>
  <c r="I232" i="3"/>
  <c r="J231" i="3"/>
  <c r="I231" i="3"/>
  <c r="J230" i="3"/>
  <c r="I230" i="3"/>
  <c r="J229" i="3"/>
  <c r="I229" i="3"/>
  <c r="J228" i="3"/>
  <c r="I228" i="3"/>
  <c r="J227" i="3"/>
  <c r="I227" i="3"/>
  <c r="J226" i="3"/>
  <c r="I226" i="3"/>
  <c r="J225" i="3"/>
  <c r="I225" i="3"/>
  <c r="J224" i="3"/>
  <c r="I224" i="3"/>
  <c r="J223" i="3"/>
  <c r="I223" i="3"/>
  <c r="J222" i="3"/>
  <c r="I222" i="3"/>
  <c r="J221" i="3"/>
  <c r="I221" i="3"/>
  <c r="J220" i="3"/>
  <c r="I220" i="3"/>
  <c r="J219" i="3"/>
  <c r="I219" i="3"/>
  <c r="J218" i="3"/>
  <c r="I218" i="3"/>
  <c r="J217" i="3"/>
  <c r="I217" i="3"/>
  <c r="J216" i="3"/>
  <c r="I216" i="3"/>
  <c r="J215" i="3"/>
  <c r="I215" i="3"/>
  <c r="J214" i="3"/>
  <c r="I214" i="3"/>
  <c r="J213" i="3"/>
  <c r="I213" i="3"/>
  <c r="J212" i="3"/>
  <c r="I212" i="3"/>
  <c r="J211" i="3"/>
  <c r="I211" i="3"/>
  <c r="J210" i="3"/>
  <c r="I210" i="3"/>
  <c r="J209" i="3"/>
  <c r="I209" i="3"/>
  <c r="J208" i="3"/>
  <c r="I208" i="3"/>
  <c r="J207" i="3"/>
  <c r="I207" i="3"/>
  <c r="J206" i="3"/>
  <c r="I206" i="3"/>
  <c r="J205" i="3"/>
  <c r="I205" i="3"/>
  <c r="J204" i="3"/>
  <c r="I204" i="3"/>
  <c r="J203" i="3"/>
  <c r="I203" i="3"/>
  <c r="J202" i="3"/>
  <c r="I202" i="3"/>
  <c r="J201" i="3"/>
  <c r="I201" i="3"/>
  <c r="J200" i="3"/>
  <c r="I200" i="3"/>
  <c r="J199" i="3"/>
  <c r="I199" i="3"/>
  <c r="J198" i="3"/>
  <c r="I198" i="3"/>
  <c r="J197" i="3"/>
  <c r="I197" i="3"/>
  <c r="J196" i="3"/>
  <c r="I196" i="3"/>
  <c r="J195" i="3"/>
  <c r="I195" i="3"/>
  <c r="J194" i="3"/>
  <c r="I194" i="3"/>
  <c r="J193" i="3"/>
  <c r="I193" i="3"/>
  <c r="J192" i="3"/>
  <c r="I192" i="3"/>
  <c r="J191" i="3"/>
  <c r="I191" i="3"/>
  <c r="J190" i="3"/>
  <c r="I190" i="3"/>
  <c r="J189" i="3"/>
  <c r="I189" i="3"/>
  <c r="J188" i="3"/>
  <c r="I188" i="3"/>
  <c r="J187" i="3"/>
  <c r="I187" i="3"/>
  <c r="J186" i="3"/>
  <c r="I186" i="3"/>
  <c r="J185" i="3"/>
  <c r="I185" i="3"/>
  <c r="J184" i="3"/>
  <c r="I184" i="3"/>
  <c r="J183" i="3"/>
  <c r="I183" i="3"/>
  <c r="J182" i="3"/>
  <c r="I182" i="3"/>
  <c r="J181" i="3"/>
  <c r="I181" i="3"/>
  <c r="J180" i="3"/>
  <c r="I180" i="3"/>
  <c r="J179" i="3"/>
  <c r="I179" i="3"/>
  <c r="J178" i="3"/>
  <c r="I178" i="3"/>
  <c r="J177" i="3"/>
  <c r="I177" i="3"/>
  <c r="J176" i="3"/>
  <c r="I176" i="3"/>
  <c r="J175" i="3"/>
  <c r="I175" i="3"/>
  <c r="J174" i="3"/>
  <c r="I174" i="3"/>
  <c r="J173" i="3"/>
  <c r="I173" i="3"/>
  <c r="J172" i="3"/>
  <c r="I172" i="3"/>
  <c r="J171" i="3"/>
  <c r="I171" i="3"/>
  <c r="J170" i="3"/>
  <c r="I170" i="3"/>
  <c r="J169" i="3"/>
  <c r="I169" i="3"/>
  <c r="J168" i="3"/>
  <c r="I168" i="3"/>
  <c r="J167" i="3"/>
  <c r="I167" i="3"/>
  <c r="J166" i="3"/>
  <c r="I166" i="3"/>
  <c r="J165" i="3"/>
  <c r="I165" i="3"/>
  <c r="J164" i="3"/>
  <c r="I164" i="3"/>
  <c r="J163" i="3"/>
  <c r="I163" i="3"/>
  <c r="J162" i="3"/>
  <c r="I162" i="3"/>
  <c r="J161" i="3"/>
  <c r="I161" i="3"/>
  <c r="J160" i="3"/>
  <c r="I160" i="3"/>
  <c r="J159" i="3"/>
  <c r="I159" i="3"/>
  <c r="J158" i="3"/>
  <c r="I158" i="3"/>
  <c r="J157" i="3"/>
  <c r="I157" i="3"/>
  <c r="J156" i="3"/>
  <c r="I156" i="3"/>
  <c r="J155" i="3"/>
  <c r="I155" i="3"/>
  <c r="J154" i="3"/>
  <c r="I154" i="3"/>
  <c r="J153" i="3"/>
  <c r="I153" i="3"/>
  <c r="J152" i="3"/>
  <c r="I152" i="3"/>
  <c r="J151" i="3"/>
  <c r="I151" i="3"/>
  <c r="J150" i="3"/>
  <c r="I150" i="3"/>
  <c r="J149" i="3"/>
  <c r="I149" i="3"/>
  <c r="J148" i="3"/>
  <c r="I148" i="3"/>
  <c r="J147" i="3"/>
  <c r="I147" i="3"/>
  <c r="J146" i="3"/>
  <c r="I146" i="3"/>
  <c r="J145" i="3"/>
  <c r="I145" i="3"/>
  <c r="J144" i="3"/>
  <c r="I144" i="3"/>
  <c r="J143" i="3"/>
  <c r="I143" i="3"/>
  <c r="J142" i="3"/>
  <c r="I142" i="3"/>
  <c r="J141" i="3"/>
  <c r="I141" i="3"/>
  <c r="J140" i="3"/>
  <c r="I140" i="3"/>
  <c r="J139" i="3"/>
  <c r="I139" i="3"/>
  <c r="J138" i="3"/>
  <c r="I138" i="3"/>
  <c r="J137" i="3"/>
  <c r="I137" i="3"/>
  <c r="J136" i="3"/>
  <c r="I136" i="3"/>
  <c r="J135" i="3"/>
  <c r="I135" i="3"/>
  <c r="J134" i="3"/>
  <c r="I134" i="3"/>
  <c r="J133" i="3"/>
  <c r="I133" i="3"/>
  <c r="J132" i="3"/>
  <c r="I132" i="3"/>
  <c r="J131" i="3"/>
  <c r="I131" i="3"/>
  <c r="J130" i="3"/>
  <c r="I130" i="3"/>
  <c r="J129" i="3"/>
  <c r="I129" i="3"/>
  <c r="J128" i="3"/>
  <c r="I128" i="3"/>
  <c r="J127" i="3"/>
  <c r="I127" i="3"/>
  <c r="J126" i="3"/>
  <c r="I126" i="3"/>
  <c r="J125" i="3"/>
  <c r="I125" i="3"/>
  <c r="J124" i="3"/>
  <c r="I124" i="3"/>
  <c r="J123" i="3"/>
  <c r="I123" i="3"/>
  <c r="J122" i="3"/>
  <c r="I122" i="3"/>
  <c r="J121" i="3"/>
  <c r="I121" i="3"/>
  <c r="J120" i="3"/>
  <c r="I120" i="3"/>
  <c r="J119" i="3"/>
  <c r="I119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J20" i="3"/>
  <c r="I20" i="3"/>
  <c r="B18" i="17"/>
  <c r="A18" i="17"/>
  <c r="B10" i="17"/>
  <c r="A10" i="17"/>
  <c r="K120" i="3" l="1"/>
  <c r="K121" i="3"/>
  <c r="K122" i="3"/>
  <c r="K125" i="3"/>
  <c r="K133" i="3"/>
  <c r="K141" i="3"/>
  <c r="K149" i="3"/>
  <c r="K157" i="3"/>
  <c r="K165" i="3"/>
  <c r="K173" i="3"/>
  <c r="K181" i="3"/>
  <c r="K189" i="3"/>
  <c r="K197" i="3"/>
  <c r="K205" i="3"/>
  <c r="K213" i="3"/>
  <c r="K221" i="3"/>
  <c r="K229" i="3"/>
  <c r="K237" i="3"/>
  <c r="K245" i="3"/>
  <c r="K253" i="3"/>
  <c r="K261" i="3"/>
  <c r="K269" i="3"/>
  <c r="K277" i="3"/>
  <c r="K285" i="3"/>
  <c r="K293" i="3"/>
  <c r="K301" i="3"/>
  <c r="K309" i="3"/>
  <c r="K317" i="3"/>
  <c r="K325" i="3"/>
  <c r="K333" i="3"/>
  <c r="K341" i="3"/>
  <c r="K349" i="3"/>
  <c r="K357" i="3"/>
  <c r="K365" i="3"/>
  <c r="K374" i="3"/>
  <c r="K383" i="3"/>
  <c r="K391" i="3"/>
  <c r="K399" i="3"/>
  <c r="K407" i="3"/>
  <c r="K415" i="3"/>
  <c r="K423" i="3"/>
  <c r="K431" i="3"/>
  <c r="K439" i="3"/>
  <c r="K447" i="3"/>
  <c r="K455" i="3"/>
  <c r="K463" i="3"/>
  <c r="K471" i="3"/>
  <c r="K479" i="3"/>
  <c r="K487" i="3"/>
  <c r="K495" i="3"/>
  <c r="K503" i="3"/>
  <c r="K511" i="3"/>
  <c r="K519" i="3"/>
  <c r="K527" i="3"/>
  <c r="K535" i="3"/>
  <c r="K543" i="3"/>
  <c r="K551" i="3"/>
  <c r="K559" i="3"/>
  <c r="K567" i="3"/>
  <c r="K575" i="3"/>
  <c r="K583" i="3"/>
  <c r="K591" i="3"/>
  <c r="K599" i="3"/>
  <c r="K607" i="3"/>
  <c r="K615" i="3"/>
  <c r="K623" i="3"/>
  <c r="K631" i="3"/>
  <c r="K639" i="3"/>
  <c r="K647" i="3"/>
  <c r="K655" i="3"/>
  <c r="K663" i="3"/>
  <c r="K671" i="3"/>
  <c r="K679" i="3"/>
  <c r="K687" i="3"/>
  <c r="K695" i="3"/>
  <c r="K703" i="3"/>
  <c r="K711" i="3"/>
  <c r="K719" i="3"/>
  <c r="K727" i="3"/>
  <c r="K735" i="3"/>
  <c r="K743" i="3"/>
  <c r="K751" i="3"/>
  <c r="K126" i="3"/>
  <c r="K134" i="3"/>
  <c r="K142" i="3"/>
  <c r="K150" i="3"/>
  <c r="K158" i="3"/>
  <c r="K166" i="3"/>
  <c r="K174" i="3"/>
  <c r="K182" i="3"/>
  <c r="K190" i="3"/>
  <c r="K198" i="3"/>
  <c r="K206" i="3"/>
  <c r="K214" i="3"/>
  <c r="K222" i="3"/>
  <c r="K230" i="3"/>
  <c r="K238" i="3"/>
  <c r="K246" i="3"/>
  <c r="K254" i="3"/>
  <c r="K262" i="3"/>
  <c r="K270" i="3"/>
  <c r="K278" i="3"/>
  <c r="K286" i="3"/>
  <c r="K294" i="3"/>
  <c r="K302" i="3"/>
  <c r="K310" i="3"/>
  <c r="K318" i="3"/>
  <c r="K326" i="3"/>
  <c r="K334" i="3"/>
  <c r="K342" i="3"/>
  <c r="K350" i="3"/>
  <c r="K358" i="3"/>
  <c r="K366" i="3"/>
  <c r="K375" i="3"/>
  <c r="K384" i="3"/>
  <c r="K392" i="3"/>
  <c r="K400" i="3"/>
  <c r="K408" i="3"/>
  <c r="K416" i="3"/>
  <c r="K424" i="3"/>
  <c r="K432" i="3"/>
  <c r="K440" i="3"/>
  <c r="K448" i="3"/>
  <c r="K456" i="3"/>
  <c r="K464" i="3"/>
  <c r="K472" i="3"/>
  <c r="K480" i="3"/>
  <c r="K488" i="3"/>
  <c r="K496" i="3"/>
  <c r="K504" i="3"/>
  <c r="K512" i="3"/>
  <c r="K520" i="3"/>
  <c r="K528" i="3"/>
  <c r="K536" i="3"/>
  <c r="K544" i="3"/>
  <c r="K552" i="3"/>
  <c r="K560" i="3"/>
  <c r="K568" i="3"/>
  <c r="K576" i="3"/>
  <c r="K584" i="3"/>
  <c r="K592" i="3"/>
  <c r="K600" i="3"/>
  <c r="K608" i="3"/>
  <c r="K616" i="3"/>
  <c r="K624" i="3"/>
  <c r="K632" i="3"/>
  <c r="K640" i="3"/>
  <c r="K648" i="3"/>
  <c r="K656" i="3"/>
  <c r="K664" i="3"/>
  <c r="K672" i="3"/>
  <c r="K680" i="3"/>
  <c r="K688" i="3"/>
  <c r="K696" i="3"/>
  <c r="K704" i="3"/>
  <c r="K712" i="3"/>
  <c r="K720" i="3"/>
  <c r="K728" i="3"/>
  <c r="K736" i="3"/>
  <c r="K744" i="3"/>
  <c r="K752" i="3"/>
  <c r="K129" i="3"/>
  <c r="K137" i="3"/>
  <c r="K145" i="3"/>
  <c r="K153" i="3"/>
  <c r="K161" i="3"/>
  <c r="K169" i="3"/>
  <c r="K177" i="3"/>
  <c r="K185" i="3"/>
  <c r="K193" i="3"/>
  <c r="K201" i="3"/>
  <c r="K209" i="3"/>
  <c r="K217" i="3"/>
  <c r="K225" i="3"/>
  <c r="K233" i="3"/>
  <c r="K241" i="3"/>
  <c r="K249" i="3"/>
  <c r="K257" i="3"/>
  <c r="K265" i="3"/>
  <c r="K273" i="3"/>
  <c r="K281" i="3"/>
  <c r="K289" i="3"/>
  <c r="K297" i="3"/>
  <c r="K305" i="3"/>
  <c r="K313" i="3"/>
  <c r="K321" i="3"/>
  <c r="K329" i="3"/>
  <c r="K337" i="3"/>
  <c r="K345" i="3"/>
  <c r="K353" i="3"/>
  <c r="K361" i="3"/>
  <c r="K370" i="3"/>
  <c r="K379" i="3"/>
  <c r="K387" i="3"/>
  <c r="K395" i="3"/>
  <c r="K403" i="3"/>
  <c r="K411" i="3"/>
  <c r="K419" i="3"/>
  <c r="K427" i="3"/>
  <c r="K435" i="3"/>
  <c r="K443" i="3"/>
  <c r="K451" i="3"/>
  <c r="K459" i="3"/>
  <c r="K467" i="3"/>
  <c r="K475" i="3"/>
  <c r="K483" i="3"/>
  <c r="K491" i="3"/>
  <c r="K499" i="3"/>
  <c r="K507" i="3"/>
  <c r="K515" i="3"/>
  <c r="K523" i="3"/>
  <c r="K531" i="3"/>
  <c r="K539" i="3"/>
  <c r="K547" i="3"/>
  <c r="K555" i="3"/>
  <c r="K563" i="3"/>
  <c r="K571" i="3"/>
  <c r="K579" i="3"/>
  <c r="K587" i="3"/>
  <c r="K595" i="3"/>
  <c r="K603" i="3"/>
  <c r="K611" i="3"/>
  <c r="K619" i="3"/>
  <c r="K627" i="3"/>
  <c r="K635" i="3"/>
  <c r="K643" i="3"/>
  <c r="K651" i="3"/>
  <c r="K659" i="3"/>
  <c r="K667" i="3"/>
  <c r="K675" i="3"/>
  <c r="K683" i="3"/>
  <c r="K691" i="3"/>
  <c r="K699" i="3"/>
  <c r="K707" i="3"/>
  <c r="K715" i="3"/>
  <c r="K723" i="3"/>
  <c r="K731" i="3"/>
  <c r="K739" i="3"/>
  <c r="K747" i="3"/>
  <c r="K130" i="3"/>
  <c r="K138" i="3"/>
  <c r="K146" i="3"/>
  <c r="K154" i="3"/>
  <c r="K162" i="3"/>
  <c r="K170" i="3"/>
  <c r="K178" i="3"/>
  <c r="K186" i="3"/>
  <c r="K194" i="3"/>
  <c r="K202" i="3"/>
  <c r="K210" i="3"/>
  <c r="K218" i="3"/>
  <c r="K226" i="3"/>
  <c r="K234" i="3"/>
  <c r="K242" i="3"/>
  <c r="K250" i="3"/>
  <c r="K258" i="3"/>
  <c r="K266" i="3"/>
  <c r="K274" i="3"/>
  <c r="K282" i="3"/>
  <c r="K290" i="3"/>
  <c r="K298" i="3"/>
  <c r="K306" i="3"/>
  <c r="K314" i="3"/>
  <c r="K322" i="3"/>
  <c r="K330" i="3"/>
  <c r="K338" i="3"/>
  <c r="K346" i="3"/>
  <c r="K354" i="3"/>
  <c r="K362" i="3"/>
  <c r="K371" i="3"/>
  <c r="K380" i="3"/>
  <c r="K388" i="3"/>
  <c r="K396" i="3"/>
  <c r="K404" i="3"/>
  <c r="K412" i="3"/>
  <c r="K420" i="3"/>
  <c r="K428" i="3"/>
  <c r="K436" i="3"/>
  <c r="K444" i="3"/>
  <c r="K452" i="3"/>
  <c r="K460" i="3"/>
  <c r="K468" i="3"/>
  <c r="K476" i="3"/>
  <c r="K484" i="3"/>
  <c r="K492" i="3"/>
  <c r="K500" i="3"/>
  <c r="K508" i="3"/>
  <c r="K516" i="3"/>
  <c r="K524" i="3"/>
  <c r="K532" i="3"/>
  <c r="K540" i="3"/>
  <c r="K548" i="3"/>
  <c r="K556" i="3"/>
  <c r="K564" i="3"/>
  <c r="K572" i="3"/>
  <c r="K580" i="3"/>
  <c r="K588" i="3"/>
  <c r="K596" i="3"/>
  <c r="K604" i="3"/>
  <c r="K612" i="3"/>
  <c r="K620" i="3"/>
  <c r="K628" i="3"/>
  <c r="K636" i="3"/>
  <c r="K644" i="3"/>
  <c r="K652" i="3"/>
  <c r="K660" i="3"/>
  <c r="K668" i="3"/>
  <c r="K676" i="3"/>
  <c r="K684" i="3"/>
  <c r="K692" i="3"/>
  <c r="K700" i="3"/>
  <c r="K708" i="3"/>
  <c r="K716" i="3"/>
  <c r="K724" i="3"/>
  <c r="K732" i="3"/>
  <c r="K740" i="3"/>
  <c r="K748" i="3"/>
  <c r="K369" i="3"/>
  <c r="K124" i="3"/>
  <c r="K132" i="3"/>
  <c r="K140" i="3"/>
  <c r="K148" i="3"/>
  <c r="K156" i="3"/>
  <c r="K164" i="3"/>
  <c r="K172" i="3"/>
  <c r="K180" i="3"/>
  <c r="K188" i="3"/>
  <c r="K196" i="3"/>
  <c r="K204" i="3"/>
  <c r="K212" i="3"/>
  <c r="K220" i="3"/>
  <c r="K228" i="3"/>
  <c r="K236" i="3"/>
  <c r="K244" i="3"/>
  <c r="K252" i="3"/>
  <c r="K260" i="3"/>
  <c r="K268" i="3"/>
  <c r="K276" i="3"/>
  <c r="K284" i="3"/>
  <c r="K292" i="3"/>
  <c r="K300" i="3"/>
  <c r="K308" i="3"/>
  <c r="K316" i="3"/>
  <c r="K324" i="3"/>
  <c r="K332" i="3"/>
  <c r="K340" i="3"/>
  <c r="K348" i="3"/>
  <c r="K356" i="3"/>
  <c r="K364" i="3"/>
  <c r="K373" i="3"/>
  <c r="K382" i="3"/>
  <c r="K390" i="3"/>
  <c r="K398" i="3"/>
  <c r="K406" i="3"/>
  <c r="K414" i="3"/>
  <c r="K422" i="3"/>
  <c r="K430" i="3"/>
  <c r="K438" i="3"/>
  <c r="K446" i="3"/>
  <c r="K454" i="3"/>
  <c r="K462" i="3"/>
  <c r="K470" i="3"/>
  <c r="K478" i="3"/>
  <c r="K486" i="3"/>
  <c r="K494" i="3"/>
  <c r="K502" i="3"/>
  <c r="K510" i="3"/>
  <c r="K518" i="3"/>
  <c r="K526" i="3"/>
  <c r="K534" i="3"/>
  <c r="K542" i="3"/>
  <c r="K550" i="3"/>
  <c r="K558" i="3"/>
  <c r="K566" i="3"/>
  <c r="K574" i="3"/>
  <c r="K582" i="3"/>
  <c r="K590" i="3"/>
  <c r="K598" i="3"/>
  <c r="K606" i="3"/>
  <c r="K614" i="3"/>
  <c r="K622" i="3"/>
  <c r="K630" i="3"/>
  <c r="K638" i="3"/>
  <c r="K646" i="3"/>
  <c r="K654" i="3"/>
  <c r="K662" i="3"/>
  <c r="K670" i="3"/>
  <c r="K678" i="3"/>
  <c r="K686" i="3"/>
  <c r="K694" i="3"/>
  <c r="K702" i="3"/>
  <c r="K710" i="3"/>
  <c r="K718" i="3"/>
  <c r="K726" i="3"/>
  <c r="K734" i="3"/>
  <c r="K742" i="3"/>
  <c r="K750" i="3"/>
  <c r="K136" i="3"/>
  <c r="K159" i="3"/>
  <c r="K179" i="3"/>
  <c r="K200" i="3"/>
  <c r="K223" i="3"/>
  <c r="K243" i="3"/>
  <c r="K264" i="3"/>
  <c r="K287" i="3"/>
  <c r="K307" i="3"/>
  <c r="K328" i="3"/>
  <c r="K351" i="3"/>
  <c r="K372" i="3"/>
  <c r="K394" i="3"/>
  <c r="K417" i="3"/>
  <c r="K437" i="3"/>
  <c r="K458" i="3"/>
  <c r="K481" i="3"/>
  <c r="K501" i="3"/>
  <c r="K522" i="3"/>
  <c r="K545" i="3"/>
  <c r="K565" i="3"/>
  <c r="K586" i="3"/>
  <c r="K609" i="3"/>
  <c r="K629" i="3"/>
  <c r="K650" i="3"/>
  <c r="K673" i="3"/>
  <c r="K693" i="3"/>
  <c r="K714" i="3"/>
  <c r="K737" i="3"/>
  <c r="K99" i="3"/>
  <c r="K143" i="3"/>
  <c r="K163" i="3"/>
  <c r="K184" i="3"/>
  <c r="K207" i="3"/>
  <c r="K227" i="3"/>
  <c r="K248" i="3"/>
  <c r="K271" i="3"/>
  <c r="K291" i="3"/>
  <c r="K312" i="3"/>
  <c r="K335" i="3"/>
  <c r="K355" i="3"/>
  <c r="K378" i="3"/>
  <c r="K401" i="3"/>
  <c r="K421" i="3"/>
  <c r="K442" i="3"/>
  <c r="K465" i="3"/>
  <c r="K485" i="3"/>
  <c r="K506" i="3"/>
  <c r="K529" i="3"/>
  <c r="K549" i="3"/>
  <c r="K570" i="3"/>
  <c r="K593" i="3"/>
  <c r="K613" i="3"/>
  <c r="K634" i="3"/>
  <c r="K657" i="3"/>
  <c r="K677" i="3"/>
  <c r="K698" i="3"/>
  <c r="K721" i="3"/>
  <c r="K741" i="3"/>
  <c r="K139" i="3"/>
  <c r="K160" i="3"/>
  <c r="K183" i="3"/>
  <c r="K203" i="3"/>
  <c r="K224" i="3"/>
  <c r="K247" i="3"/>
  <c r="K267" i="3"/>
  <c r="K288" i="3"/>
  <c r="K311" i="3"/>
  <c r="K331" i="3"/>
  <c r="K352" i="3"/>
  <c r="K376" i="3"/>
  <c r="K397" i="3"/>
  <c r="K418" i="3"/>
  <c r="K441" i="3"/>
  <c r="K461" i="3"/>
  <c r="K482" i="3"/>
  <c r="K505" i="3"/>
  <c r="K525" i="3"/>
  <c r="K546" i="3"/>
  <c r="K569" i="3"/>
  <c r="K589" i="3"/>
  <c r="K610" i="3"/>
  <c r="K633" i="3"/>
  <c r="K653" i="3"/>
  <c r="K674" i="3"/>
  <c r="K697" i="3"/>
  <c r="K717" i="3"/>
  <c r="K738" i="3"/>
  <c r="K144" i="3"/>
  <c r="K167" i="3"/>
  <c r="K187" i="3"/>
  <c r="K208" i="3"/>
  <c r="K231" i="3"/>
  <c r="K251" i="3"/>
  <c r="K272" i="3"/>
  <c r="K295" i="3"/>
  <c r="K315" i="3"/>
  <c r="K336" i="3"/>
  <c r="K359" i="3"/>
  <c r="K381" i="3"/>
  <c r="K402" i="3"/>
  <c r="K425" i="3"/>
  <c r="K445" i="3"/>
  <c r="K466" i="3"/>
  <c r="K489" i="3"/>
  <c r="K509" i="3"/>
  <c r="K530" i="3"/>
  <c r="K553" i="3"/>
  <c r="K573" i="3"/>
  <c r="K594" i="3"/>
  <c r="K617" i="3"/>
  <c r="K637" i="3"/>
  <c r="K658" i="3"/>
  <c r="K681" i="3"/>
  <c r="K701" i="3"/>
  <c r="K722" i="3"/>
  <c r="K745" i="3"/>
  <c r="K85" i="3"/>
  <c r="K104" i="3"/>
  <c r="K127" i="3"/>
  <c r="K147" i="3"/>
  <c r="K168" i="3"/>
  <c r="K191" i="3"/>
  <c r="K211" i="3"/>
  <c r="K232" i="3"/>
  <c r="K255" i="3"/>
  <c r="K275" i="3"/>
  <c r="K296" i="3"/>
  <c r="K319" i="3"/>
  <c r="K339" i="3"/>
  <c r="K360" i="3"/>
  <c r="K385" i="3"/>
  <c r="K405" i="3"/>
  <c r="K426" i="3"/>
  <c r="K449" i="3"/>
  <c r="K469" i="3"/>
  <c r="K490" i="3"/>
  <c r="K513" i="3"/>
  <c r="K533" i="3"/>
  <c r="K554" i="3"/>
  <c r="K577" i="3"/>
  <c r="K597" i="3"/>
  <c r="K618" i="3"/>
  <c r="K641" i="3"/>
  <c r="K661" i="3"/>
  <c r="K682" i="3"/>
  <c r="K705" i="3"/>
  <c r="K725" i="3"/>
  <c r="K746" i="3"/>
  <c r="K128" i="3"/>
  <c r="K151" i="3"/>
  <c r="K171" i="3"/>
  <c r="K192" i="3"/>
  <c r="K215" i="3"/>
  <c r="K235" i="3"/>
  <c r="K256" i="3"/>
  <c r="K279" i="3"/>
  <c r="K299" i="3"/>
  <c r="K320" i="3"/>
  <c r="K343" i="3"/>
  <c r="K363" i="3"/>
  <c r="K386" i="3"/>
  <c r="K409" i="3"/>
  <c r="K429" i="3"/>
  <c r="K450" i="3"/>
  <c r="K473" i="3"/>
  <c r="K493" i="3"/>
  <c r="K514" i="3"/>
  <c r="K537" i="3"/>
  <c r="K557" i="3"/>
  <c r="K578" i="3"/>
  <c r="K601" i="3"/>
  <c r="K621" i="3"/>
  <c r="K642" i="3"/>
  <c r="K665" i="3"/>
  <c r="K685" i="3"/>
  <c r="K706" i="3"/>
  <c r="K729" i="3"/>
  <c r="K749" i="3"/>
  <c r="K88" i="3"/>
  <c r="K131" i="3"/>
  <c r="K152" i="3"/>
  <c r="K175" i="3"/>
  <c r="K195" i="3"/>
  <c r="K216" i="3"/>
  <c r="K239" i="3"/>
  <c r="K259" i="3"/>
  <c r="K280" i="3"/>
  <c r="K303" i="3"/>
  <c r="K323" i="3"/>
  <c r="K344" i="3"/>
  <c r="K367" i="3"/>
  <c r="K389" i="3"/>
  <c r="K410" i="3"/>
  <c r="K433" i="3"/>
  <c r="K453" i="3"/>
  <c r="K474" i="3"/>
  <c r="K497" i="3"/>
  <c r="K517" i="3"/>
  <c r="K538" i="3"/>
  <c r="K561" i="3"/>
  <c r="K581" i="3"/>
  <c r="K602" i="3"/>
  <c r="K625" i="3"/>
  <c r="K645" i="3"/>
  <c r="K666" i="3"/>
  <c r="K689" i="3"/>
  <c r="K709" i="3"/>
  <c r="K730" i="3"/>
  <c r="K753" i="3"/>
  <c r="K135" i="3"/>
  <c r="K155" i="3"/>
  <c r="K176" i="3"/>
  <c r="K199" i="3"/>
  <c r="K219" i="3"/>
  <c r="K240" i="3"/>
  <c r="K263" i="3"/>
  <c r="K283" i="3"/>
  <c r="K304" i="3"/>
  <c r="K327" i="3"/>
  <c r="K347" i="3"/>
  <c r="K368" i="3"/>
  <c r="K393" i="3"/>
  <c r="K413" i="3"/>
  <c r="K434" i="3"/>
  <c r="K457" i="3"/>
  <c r="K477" i="3"/>
  <c r="K498" i="3"/>
  <c r="K521" i="3"/>
  <c r="K541" i="3"/>
  <c r="K562" i="3"/>
  <c r="K585" i="3"/>
  <c r="K605" i="3"/>
  <c r="K626" i="3"/>
  <c r="K649" i="3"/>
  <c r="K669" i="3"/>
  <c r="K690" i="3"/>
  <c r="K713" i="3"/>
  <c r="K733" i="3"/>
  <c r="K103" i="3"/>
  <c r="K87" i="3"/>
  <c r="K56" i="3"/>
  <c r="K51" i="3"/>
  <c r="K98" i="3"/>
  <c r="K41" i="3"/>
  <c r="K89" i="3"/>
  <c r="K36" i="3"/>
  <c r="K50" i="3"/>
  <c r="K42" i="3"/>
  <c r="K95" i="3"/>
  <c r="K93" i="3"/>
  <c r="K48" i="3"/>
  <c r="K33" i="3"/>
  <c r="K69" i="3"/>
  <c r="K111" i="3"/>
  <c r="K37" i="3"/>
  <c r="K117" i="3"/>
  <c r="K74" i="3"/>
  <c r="K70" i="3"/>
  <c r="K91" i="3"/>
  <c r="K38" i="3"/>
  <c r="K100" i="3"/>
  <c r="K79" i="3"/>
  <c r="K112" i="3"/>
  <c r="K76" i="3"/>
  <c r="K83" i="3"/>
  <c r="K114" i="3"/>
  <c r="K73" i="3"/>
  <c r="K109" i="3"/>
  <c r="K92" i="3"/>
  <c r="K55" i="3"/>
  <c r="K47" i="3"/>
  <c r="K77" i="3"/>
  <c r="K71" i="3"/>
  <c r="K86" i="3"/>
  <c r="K54" i="3"/>
  <c r="K59" i="3"/>
  <c r="K97" i="3"/>
  <c r="K44" i="3"/>
  <c r="K58" i="3"/>
  <c r="K43" i="3"/>
  <c r="K116" i="3"/>
  <c r="K61" i="3"/>
  <c r="K63" i="3"/>
  <c r="K84" i="3"/>
  <c r="K90" i="3"/>
  <c r="K80" i="3"/>
  <c r="K118" i="3"/>
  <c r="K46" i="3"/>
  <c r="K96" i="3"/>
  <c r="K72" i="3"/>
  <c r="K75" i="3"/>
  <c r="K110" i="3"/>
  <c r="K65" i="3"/>
  <c r="K105" i="3"/>
  <c r="K39" i="3"/>
  <c r="K60" i="3"/>
  <c r="K45" i="3"/>
  <c r="K82" i="3"/>
  <c r="K64" i="3"/>
  <c r="K49" i="3"/>
  <c r="K53" i="3"/>
  <c r="K115" i="3"/>
  <c r="K68" i="3"/>
  <c r="K67" i="3"/>
  <c r="K106" i="3"/>
  <c r="K57" i="3"/>
  <c r="K101" i="3"/>
  <c r="K52" i="3"/>
  <c r="K81" i="3"/>
  <c r="K107" i="3"/>
  <c r="K102" i="3"/>
  <c r="K94" i="3"/>
  <c r="K78" i="3"/>
  <c r="K40" i="3"/>
  <c r="K108" i="3"/>
  <c r="K66" i="3"/>
  <c r="K62" i="3"/>
  <c r="K32" i="3"/>
  <c r="K113" i="3"/>
  <c r="K34" i="3"/>
  <c r="K35" i="3"/>
  <c r="K119" i="3"/>
  <c r="K123" i="3"/>
  <c r="J377" i="3"/>
  <c r="K30" i="3"/>
  <c r="K28" i="3"/>
  <c r="K26" i="3"/>
  <c r="K24" i="3"/>
  <c r="K22" i="3"/>
  <c r="K31" i="3"/>
  <c r="K29" i="3"/>
  <c r="K27" i="3"/>
  <c r="K25" i="3"/>
  <c r="K23" i="3"/>
  <c r="K21" i="3"/>
  <c r="K20" i="3"/>
  <c r="EC18" i="17"/>
  <c r="EC10" i="17"/>
  <c r="K377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N35" i="3" l="1"/>
  <c r="N9" i="3"/>
  <c r="F27" i="16"/>
  <c r="F27" i="5"/>
  <c r="F15" i="11"/>
  <c r="F38" i="7"/>
  <c r="F33" i="6"/>
  <c r="F27" i="9"/>
  <c r="F35" i="8"/>
  <c r="F14" i="14"/>
  <c r="F14" i="12"/>
  <c r="F16" i="10"/>
  <c r="F53" i="1"/>
  <c r="F14" i="13"/>
  <c r="N12" i="3"/>
  <c r="N11" i="3"/>
  <c r="N36" i="3"/>
  <c r="N32" i="3"/>
  <c r="N28" i="3"/>
  <c r="N24" i="3"/>
  <c r="N20" i="3"/>
  <c r="N16" i="3"/>
  <c r="N31" i="3"/>
  <c r="N27" i="3"/>
  <c r="N23" i="3"/>
  <c r="N19" i="3"/>
  <c r="N15" i="3"/>
  <c r="EC72" i="17"/>
  <c r="N34" i="3"/>
  <c r="N30" i="3"/>
  <c r="N26" i="3"/>
  <c r="N22" i="3"/>
  <c r="N18" i="3"/>
  <c r="N14" i="3"/>
  <c r="N10" i="3"/>
  <c r="N33" i="3"/>
  <c r="N29" i="3"/>
  <c r="N25" i="3"/>
  <c r="N21" i="3"/>
  <c r="N17" i="3"/>
  <c r="N13" i="3"/>
  <c r="A2" i="17"/>
  <c r="N37" i="3" l="1"/>
  <c r="O36" i="3"/>
  <c r="DU71" i="17" l="1"/>
  <c r="DV71" i="17" s="1"/>
  <c r="E27" i="18"/>
  <c r="C27" i="18"/>
  <c r="DT70" i="17" l="1"/>
  <c r="DT71" i="17"/>
  <c r="DU69" i="17" l="1"/>
  <c r="DV69" i="17" s="1"/>
  <c r="DU70" i="17"/>
  <c r="DV70" i="17" s="1"/>
  <c r="DT69" i="17"/>
  <c r="E18" i="18"/>
  <c r="I27" i="4" s="1"/>
  <c r="E11" i="18"/>
  <c r="I26" i="4" s="1"/>
  <c r="EC85" i="17"/>
  <c r="EC84" i="17"/>
  <c r="EC83" i="17"/>
  <c r="EC82" i="17"/>
  <c r="DR82" i="17"/>
  <c r="DV82" i="17" s="1"/>
  <c r="EC81" i="17"/>
  <c r="DR81" i="17"/>
  <c r="DV81" i="17" s="1"/>
  <c r="EC79" i="17"/>
  <c r="DV79" i="17"/>
  <c r="EC78" i="17"/>
  <c r="EC77" i="17"/>
  <c r="EC76" i="17"/>
  <c r="EC66" i="17"/>
  <c r="EC65" i="17"/>
  <c r="EC64" i="17"/>
  <c r="EC63" i="17"/>
  <c r="EC62" i="17"/>
  <c r="EC61" i="17"/>
  <c r="EC60" i="17"/>
  <c r="EC59" i="17"/>
  <c r="EC58" i="17"/>
  <c r="EC57" i="17"/>
  <c r="EC56" i="17"/>
  <c r="EC55" i="17"/>
  <c r="EC54" i="17"/>
  <c r="EC53" i="17"/>
  <c r="EC50" i="17"/>
  <c r="EC48" i="17"/>
  <c r="EC47" i="17"/>
  <c r="EC46" i="17"/>
  <c r="EC45" i="17"/>
  <c r="EC44" i="17"/>
  <c r="EC43" i="17"/>
  <c r="EC42" i="17"/>
  <c r="EC41" i="17"/>
  <c r="EC40" i="17"/>
  <c r="EC37" i="17"/>
  <c r="EC32" i="17"/>
  <c r="EC31" i="17"/>
  <c r="EC30" i="17"/>
  <c r="EC29" i="17"/>
  <c r="EC28" i="17"/>
  <c r="EC27" i="17"/>
  <c r="EC26" i="17"/>
  <c r="EC25" i="17"/>
  <c r="EC24" i="17"/>
  <c r="EC19" i="17"/>
  <c r="DR20" i="17"/>
  <c r="DX89" i="17" s="1"/>
  <c r="M22" i="4" s="1"/>
  <c r="M23" i="4" s="1"/>
  <c r="M29" i="4" s="1"/>
  <c r="B19" i="17"/>
  <c r="A19" i="17"/>
  <c r="B5" i="17"/>
  <c r="A29" i="17"/>
  <c r="B29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0" i="17"/>
  <c r="A50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DR38" i="17"/>
  <c r="B37" i="17"/>
  <c r="A37" i="17"/>
  <c r="B32" i="17"/>
  <c r="A32" i="17"/>
  <c r="B31" i="17"/>
  <c r="A31" i="17"/>
  <c r="B30" i="17"/>
  <c r="A30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DR15" i="17"/>
  <c r="EC14" i="17"/>
  <c r="B14" i="17"/>
  <c r="A14" i="17"/>
  <c r="EC13" i="17"/>
  <c r="B13" i="17"/>
  <c r="A13" i="17"/>
  <c r="EC12" i="17"/>
  <c r="B12" i="17"/>
  <c r="A12" i="17"/>
  <c r="EC11" i="17"/>
  <c r="B11" i="17"/>
  <c r="A11" i="17"/>
  <c r="EC9" i="17"/>
  <c r="B9" i="17"/>
  <c r="A9" i="17"/>
  <c r="A5" i="17"/>
  <c r="P23" i="16"/>
  <c r="P22" i="16"/>
  <c r="P21" i="16"/>
  <c r="P20" i="16"/>
  <c r="P18" i="16"/>
  <c r="P17" i="16"/>
  <c r="P13" i="16"/>
  <c r="P12" i="16"/>
  <c r="P11" i="16"/>
  <c r="P10" i="16"/>
  <c r="P9" i="16"/>
  <c r="J18" i="4"/>
  <c r="H10" i="12"/>
  <c r="H13" i="12" s="1"/>
  <c r="J17" i="4" s="1"/>
  <c r="H11" i="11"/>
  <c r="H15" i="10"/>
  <c r="P12" i="10"/>
  <c r="P11" i="10"/>
  <c r="P10" i="10"/>
  <c r="P9" i="10"/>
  <c r="E21" i="9"/>
  <c r="I21" i="9" l="1"/>
  <c r="N21" i="9" s="1"/>
  <c r="G21" i="9"/>
  <c r="E22" i="9"/>
  <c r="G22" i="9" s="1"/>
  <c r="E23" i="9"/>
  <c r="H14" i="11"/>
  <c r="J16" i="4" s="1"/>
  <c r="F18" i="18"/>
  <c r="F20" i="18" s="1"/>
  <c r="H23" i="9"/>
  <c r="P27" i="16"/>
  <c r="D13" i="20"/>
  <c r="C13" i="20"/>
  <c r="E18" i="20"/>
  <c r="C20" i="20"/>
  <c r="E13" i="20"/>
  <c r="H22" i="9"/>
  <c r="C14" i="20"/>
  <c r="C17" i="20"/>
  <c r="E20" i="20"/>
  <c r="DR80" i="17"/>
  <c r="DV80" i="17" s="1"/>
  <c r="C23" i="20"/>
  <c r="E12" i="20"/>
  <c r="E14" i="20"/>
  <c r="E15" i="20"/>
  <c r="E17" i="20"/>
  <c r="D19" i="20"/>
  <c r="C19" i="20"/>
  <c r="EC80" i="17"/>
  <c r="E23" i="20"/>
  <c r="C12" i="20"/>
  <c r="C15" i="20"/>
  <c r="D18" i="20"/>
  <c r="C18" i="20"/>
  <c r="E19" i="20"/>
  <c r="EC86" i="17"/>
  <c r="C27" i="16"/>
  <c r="C38" i="16" s="1"/>
  <c r="DZ89" i="17"/>
  <c r="O22" i="4" s="1"/>
  <c r="O23" i="4" s="1"/>
  <c r="O29" i="4" s="1"/>
  <c r="DT67" i="17"/>
  <c r="DU49" i="17"/>
  <c r="DV49" i="17" s="1"/>
  <c r="DY49" i="17" s="1"/>
  <c r="EA49" i="17" s="1"/>
  <c r="A71" i="17"/>
  <c r="B70" i="17"/>
  <c r="B71" i="17"/>
  <c r="A70" i="17"/>
  <c r="B69" i="17"/>
  <c r="A69" i="17"/>
  <c r="A27" i="4"/>
  <c r="C18" i="18"/>
  <c r="E27" i="4" s="1"/>
  <c r="B27" i="4"/>
  <c r="E20" i="18"/>
  <c r="H27" i="4"/>
  <c r="H26" i="4"/>
  <c r="A26" i="4"/>
  <c r="C11" i="18"/>
  <c r="B20" i="17"/>
  <c r="A20" i="17"/>
  <c r="A87" i="17"/>
  <c r="B67" i="17"/>
  <c r="A51" i="17"/>
  <c r="B87" i="17"/>
  <c r="B51" i="17"/>
  <c r="A67" i="17"/>
  <c r="B38" i="17"/>
  <c r="DV15" i="17"/>
  <c r="A38" i="17"/>
  <c r="A15" i="17"/>
  <c r="B15" i="17"/>
  <c r="DT15" i="17"/>
  <c r="C13" i="13"/>
  <c r="C10" i="23" s="1"/>
  <c r="C18" i="9"/>
  <c r="C24" i="9"/>
  <c r="DU63" i="17" l="1"/>
  <c r="DV63" i="17" s="1"/>
  <c r="DY63" i="17" s="1"/>
  <c r="EA63" i="17" s="1"/>
  <c r="DU62" i="17"/>
  <c r="DV62" i="17" s="1"/>
  <c r="DY62" i="17" s="1"/>
  <c r="EA62" i="17" s="1"/>
  <c r="DU60" i="17"/>
  <c r="DV60" i="17" s="1"/>
  <c r="DY60" i="17" s="1"/>
  <c r="EA60" i="17" s="1"/>
  <c r="DU54" i="17"/>
  <c r="DV54" i="17" s="1"/>
  <c r="DY54" i="17" s="1"/>
  <c r="EA54" i="17" s="1"/>
  <c r="DU65" i="17"/>
  <c r="DV65" i="17" s="1"/>
  <c r="DY65" i="17" s="1"/>
  <c r="EA65" i="17" s="1"/>
  <c r="DU56" i="17"/>
  <c r="DV56" i="17" s="1"/>
  <c r="DY56" i="17" s="1"/>
  <c r="EA56" i="17" s="1"/>
  <c r="DU59" i="17"/>
  <c r="DV59" i="17" s="1"/>
  <c r="DY59" i="17" s="1"/>
  <c r="EA59" i="17" s="1"/>
  <c r="DU61" i="17"/>
  <c r="DV61" i="17" s="1"/>
  <c r="DY61" i="17" s="1"/>
  <c r="EA61" i="17" s="1"/>
  <c r="DU57" i="17"/>
  <c r="DV57" i="17" s="1"/>
  <c r="DY57" i="17" s="1"/>
  <c r="EA57" i="17" s="1"/>
  <c r="DU55" i="17"/>
  <c r="DV55" i="17" s="1"/>
  <c r="DU64" i="17"/>
  <c r="DV64" i="17" s="1"/>
  <c r="DY64" i="17" s="1"/>
  <c r="EA64" i="17" s="1"/>
  <c r="DU66" i="17"/>
  <c r="DV66" i="17" s="1"/>
  <c r="DY66" i="17" s="1"/>
  <c r="EA66" i="17" s="1"/>
  <c r="DU58" i="17"/>
  <c r="DV58" i="17" s="1"/>
  <c r="DY58" i="17" s="1"/>
  <c r="EA58" i="17" s="1"/>
  <c r="DU48" i="17"/>
  <c r="DV48" i="17" s="1"/>
  <c r="DY48" i="17" s="1"/>
  <c r="EA48" i="17" s="1"/>
  <c r="DU42" i="17"/>
  <c r="DV42" i="17" s="1"/>
  <c r="DY42" i="17" s="1"/>
  <c r="EA42" i="17" s="1"/>
  <c r="DU43" i="17"/>
  <c r="DV43" i="17" s="1"/>
  <c r="DY43" i="17" s="1"/>
  <c r="EA43" i="17" s="1"/>
  <c r="DU45" i="17"/>
  <c r="DV45" i="17" s="1"/>
  <c r="DY45" i="17" s="1"/>
  <c r="EA45" i="17" s="1"/>
  <c r="DU44" i="17"/>
  <c r="DV44" i="17" s="1"/>
  <c r="DY44" i="17" s="1"/>
  <c r="EA44" i="17" s="1"/>
  <c r="DU46" i="17"/>
  <c r="DV46" i="17" s="1"/>
  <c r="DY46" i="17" s="1"/>
  <c r="EA46" i="17" s="1"/>
  <c r="DU41" i="17"/>
  <c r="DV41" i="17" s="1"/>
  <c r="DY41" i="17" s="1"/>
  <c r="EA41" i="17" s="1"/>
  <c r="DU47" i="17"/>
  <c r="DV47" i="17" s="1"/>
  <c r="DY47" i="17" s="1"/>
  <c r="EA47" i="17" s="1"/>
  <c r="DU50" i="17"/>
  <c r="DV50" i="17" s="1"/>
  <c r="DY50" i="17" s="1"/>
  <c r="EA50" i="17" s="1"/>
  <c r="DU40" i="17"/>
  <c r="DS53" i="17"/>
  <c r="DU53" i="17" s="1"/>
  <c r="DR67" i="17"/>
  <c r="DR73" i="17" s="1"/>
  <c r="C34" i="8"/>
  <c r="C8" i="23" s="1"/>
  <c r="I23" i="9"/>
  <c r="N23" i="9" s="1"/>
  <c r="G23" i="9"/>
  <c r="G24" i="9" s="1"/>
  <c r="G26" i="9" s="1"/>
  <c r="I22" i="9"/>
  <c r="N22" i="9" s="1"/>
  <c r="E24" i="9"/>
  <c r="E26" i="9" s="1"/>
  <c r="G14" i="4" s="1"/>
  <c r="C14" i="14"/>
  <c r="DR87" i="17"/>
  <c r="D20" i="20"/>
  <c r="D14" i="20"/>
  <c r="H24" i="9"/>
  <c r="H26" i="9" s="1"/>
  <c r="J14" i="4" s="1"/>
  <c r="P16" i="10"/>
  <c r="E11" i="20"/>
  <c r="H13" i="20"/>
  <c r="H18" i="20"/>
  <c r="F18" i="20"/>
  <c r="D15" i="20"/>
  <c r="D23" i="20"/>
  <c r="D17" i="20"/>
  <c r="D11" i="20"/>
  <c r="C11" i="20"/>
  <c r="H14" i="20"/>
  <c r="F14" i="20"/>
  <c r="F19" i="20"/>
  <c r="F20" i="20"/>
  <c r="F13" i="20"/>
  <c r="D12" i="20"/>
  <c r="EC71" i="17"/>
  <c r="EC69" i="17"/>
  <c r="EC70" i="17"/>
  <c r="H19" i="4"/>
  <c r="B19" i="4"/>
  <c r="F21" i="20"/>
  <c r="H20" i="20"/>
  <c r="B14" i="4"/>
  <c r="C15" i="11"/>
  <c r="E16" i="4"/>
  <c r="E18" i="4"/>
  <c r="H18" i="4"/>
  <c r="A73" i="17"/>
  <c r="A89" i="17" s="1"/>
  <c r="B18" i="4"/>
  <c r="B73" i="17"/>
  <c r="B89" i="17" s="1"/>
  <c r="B22" i="4" s="1"/>
  <c r="A16" i="4"/>
  <c r="B26" i="4"/>
  <c r="C20" i="18"/>
  <c r="E26" i="4"/>
  <c r="B17" i="4"/>
  <c r="B16" i="4"/>
  <c r="C26" i="9"/>
  <c r="H14" i="4"/>
  <c r="B13" i="4"/>
  <c r="B12" i="4"/>
  <c r="E14" i="4" l="1"/>
  <c r="I14" i="4" s="1"/>
  <c r="C9" i="23"/>
  <c r="C11" i="23" s="1"/>
  <c r="C18" i="23" s="1"/>
  <c r="C27" i="23" s="1"/>
  <c r="C33" i="23" s="1"/>
  <c r="DU67" i="17"/>
  <c r="DY55" i="17"/>
  <c r="EA55" i="17" s="1"/>
  <c r="DU51" i="17"/>
  <c r="DV40" i="17"/>
  <c r="DS67" i="17"/>
  <c r="DS73" i="17" s="1"/>
  <c r="DS89" i="17" s="1"/>
  <c r="G22" i="4" s="1"/>
  <c r="G23" i="4" s="1"/>
  <c r="G29" i="4" s="1"/>
  <c r="DR89" i="17"/>
  <c r="I18" i="4"/>
  <c r="E19" i="4"/>
  <c r="I19" i="4" s="1"/>
  <c r="J19" i="4"/>
  <c r="P19" i="4"/>
  <c r="L19" i="4"/>
  <c r="I13" i="20"/>
  <c r="H11" i="20"/>
  <c r="F11" i="20"/>
  <c r="F23" i="20"/>
  <c r="DV87" i="17"/>
  <c r="H19" i="20"/>
  <c r="F12" i="20"/>
  <c r="H20" i="4"/>
  <c r="K14" i="20"/>
  <c r="I14" i="20"/>
  <c r="F17" i="20"/>
  <c r="F15" i="20"/>
  <c r="H17" i="4"/>
  <c r="A18" i="4"/>
  <c r="C14" i="13"/>
  <c r="H21" i="20"/>
  <c r="C38" i="7"/>
  <c r="E12" i="4"/>
  <c r="H12" i="4"/>
  <c r="C27" i="9"/>
  <c r="H16" i="4"/>
  <c r="I16" i="4" s="1"/>
  <c r="C16" i="10"/>
  <c r="C14" i="12"/>
  <c r="E17" i="4"/>
  <c r="E22" i="4"/>
  <c r="H13" i="4"/>
  <c r="C35" i="8"/>
  <c r="E13" i="4"/>
  <c r="B11" i="4"/>
  <c r="A14" i="4"/>
  <c r="A13" i="4"/>
  <c r="A12" i="4"/>
  <c r="A17" i="4"/>
  <c r="A90" i="17"/>
  <c r="A22" i="4"/>
  <c r="A19" i="4"/>
  <c r="H23" i="5"/>
  <c r="DV51" i="17" l="1"/>
  <c r="DY40" i="17"/>
  <c r="F22" i="4"/>
  <c r="F23" i="4" s="1"/>
  <c r="F29" i="4" s="1"/>
  <c r="I12" i="4"/>
  <c r="I13" i="4"/>
  <c r="I17" i="4"/>
  <c r="H26" i="5"/>
  <c r="J8" i="4" s="1"/>
  <c r="I18" i="20"/>
  <c r="K17" i="4"/>
  <c r="I19" i="20"/>
  <c r="H15" i="20"/>
  <c r="C8" i="20"/>
  <c r="H12" i="20"/>
  <c r="H23" i="20"/>
  <c r="I20" i="20"/>
  <c r="K11" i="20"/>
  <c r="I11" i="20"/>
  <c r="E8" i="20"/>
  <c r="K13" i="4"/>
  <c r="K13" i="20"/>
  <c r="K18" i="20"/>
  <c r="H17" i="20"/>
  <c r="K14" i="4"/>
  <c r="K18" i="4"/>
  <c r="K19" i="4"/>
  <c r="C33" i="6"/>
  <c r="E11" i="4"/>
  <c r="H11" i="4"/>
  <c r="A11" i="4"/>
  <c r="C23" i="5"/>
  <c r="P49" i="1"/>
  <c r="P44" i="1"/>
  <c r="P38" i="1"/>
  <c r="P37" i="1"/>
  <c r="P36" i="1"/>
  <c r="P30" i="1"/>
  <c r="P29" i="1"/>
  <c r="P25" i="1"/>
  <c r="P24" i="1"/>
  <c r="P23" i="1"/>
  <c r="P18" i="1"/>
  <c r="P13" i="1"/>
  <c r="P12" i="1"/>
  <c r="P11" i="1"/>
  <c r="P9" i="1"/>
  <c r="DY51" i="17" l="1"/>
  <c r="EA40" i="17"/>
  <c r="EA51" i="17" s="1"/>
  <c r="DV53" i="17"/>
  <c r="I11" i="4"/>
  <c r="C26" i="5"/>
  <c r="C27" i="5" s="1"/>
  <c r="I17" i="20"/>
  <c r="D8" i="20"/>
  <c r="K20" i="20"/>
  <c r="I12" i="20"/>
  <c r="I15" i="20"/>
  <c r="F8" i="20"/>
  <c r="K21" i="20"/>
  <c r="I21" i="20"/>
  <c r="K19" i="20"/>
  <c r="I23" i="20"/>
  <c r="P53" i="1"/>
  <c r="E9" i="20"/>
  <c r="E24" i="20" s="1"/>
  <c r="C9" i="20"/>
  <c r="C24" i="20" s="1"/>
  <c r="K11" i="4"/>
  <c r="B8" i="4"/>
  <c r="DV67" i="17" l="1"/>
  <c r="DY53" i="17"/>
  <c r="K20" i="4"/>
  <c r="K23" i="20"/>
  <c r="K15" i="20"/>
  <c r="H8" i="20"/>
  <c r="K12" i="20"/>
  <c r="K17" i="20"/>
  <c r="D9" i="20"/>
  <c r="D24" i="20" s="1"/>
  <c r="H8" i="4"/>
  <c r="B9" i="4"/>
  <c r="B23" i="4" s="1"/>
  <c r="B29" i="4" s="1"/>
  <c r="B33" i="4" s="1"/>
  <c r="B34" i="4" s="1"/>
  <c r="E8" i="4"/>
  <c r="A8" i="4"/>
  <c r="C53" i="1"/>
  <c r="EA53" i="17" l="1"/>
  <c r="EA67" i="17" s="1"/>
  <c r="DY67" i="17"/>
  <c r="I8" i="4"/>
  <c r="K8" i="4"/>
  <c r="K8" i="20"/>
  <c r="K12" i="4"/>
  <c r="K16" i="4"/>
  <c r="I8" i="20"/>
  <c r="F9" i="20"/>
  <c r="F24" i="20" s="1"/>
  <c r="E9" i="4"/>
  <c r="H9" i="4"/>
  <c r="A9" i="4"/>
  <c r="A23" i="4" s="1"/>
  <c r="A29" i="4" s="1"/>
  <c r="A33" i="4" s="1"/>
  <c r="A34" i="4" s="1"/>
  <c r="I9" i="4" l="1"/>
  <c r="E23" i="4"/>
  <c r="E29" i="4" s="1"/>
  <c r="E33" i="4" s="1"/>
  <c r="E34" i="4" s="1"/>
  <c r="H9" i="20"/>
  <c r="H24" i="20" s="1"/>
  <c r="H28" i="20" s="1"/>
  <c r="I9" i="20" l="1"/>
  <c r="I24" i="20" s="1"/>
  <c r="K9" i="20" l="1"/>
  <c r="K24" i="20" s="1"/>
  <c r="H41" i="1"/>
  <c r="H52" i="1" s="1"/>
  <c r="J9" i="4" s="1"/>
  <c r="I14" i="1"/>
  <c r="I41" i="1" s="1"/>
  <c r="I52" i="1" s="1"/>
  <c r="K9" i="4" l="1"/>
  <c r="D5" i="23"/>
  <c r="D11" i="23" s="1"/>
  <c r="J14" i="1"/>
  <c r="J41" i="1" s="1"/>
  <c r="J52" i="1" s="1"/>
  <c r="L9" i="4" s="1"/>
  <c r="L23" i="4" s="1"/>
  <c r="L29" i="4" s="1"/>
  <c r="L14" i="1"/>
  <c r="L41" i="1" s="1"/>
  <c r="L52" i="1" s="1"/>
  <c r="N9" i="4" s="1"/>
  <c r="N9" i="1" l="1"/>
  <c r="N14" i="1" s="1"/>
  <c r="N41" i="1" s="1"/>
  <c r="N52" i="1" s="1"/>
  <c r="E5" i="23" l="1"/>
  <c r="E11" i="23" s="1"/>
  <c r="C760" i="3"/>
  <c r="DT23" i="17"/>
  <c r="DU28" i="17"/>
  <c r="P9" i="4" l="1"/>
  <c r="DU34" i="17"/>
  <c r="DV34" i="17" s="1"/>
  <c r="DY34" i="17" s="1"/>
  <c r="EA34" i="17" s="1"/>
  <c r="DU36" i="17"/>
  <c r="DV36" i="17" s="1"/>
  <c r="DY36" i="17" s="1"/>
  <c r="EA36" i="17" s="1"/>
  <c r="DU35" i="17"/>
  <c r="DV35" i="17" s="1"/>
  <c r="DY35" i="17" s="1"/>
  <c r="EA35" i="17" s="1"/>
  <c r="DU33" i="17"/>
  <c r="DV33" i="17" s="1"/>
  <c r="DY33" i="17" s="1"/>
  <c r="EA33" i="17" s="1"/>
  <c r="DU32" i="17"/>
  <c r="DV32" i="17" s="1"/>
  <c r="DY32" i="17" s="1"/>
  <c r="EA32" i="17" s="1"/>
  <c r="DV28" i="17"/>
  <c r="DY28" i="17" s="1"/>
  <c r="EA28" i="17" s="1"/>
  <c r="DU24" i="17"/>
  <c r="DV24" i="17" s="1"/>
  <c r="DY24" i="17" s="1"/>
  <c r="EA24" i="17" s="1"/>
  <c r="DU31" i="17"/>
  <c r="DV31" i="17" s="1"/>
  <c r="DY31" i="17" s="1"/>
  <c r="EA31" i="17" s="1"/>
  <c r="DU30" i="17"/>
  <c r="DU27" i="17"/>
  <c r="DU26" i="17"/>
  <c r="DV26" i="17" s="1"/>
  <c r="DY26" i="17" s="1"/>
  <c r="EA26" i="17" s="1"/>
  <c r="DU37" i="17"/>
  <c r="DV37" i="17" s="1"/>
  <c r="DY37" i="17" s="1"/>
  <c r="EA37" i="17" s="1"/>
  <c r="DU25" i="17"/>
  <c r="DV25" i="17" s="1"/>
  <c r="DY25" i="17" s="1"/>
  <c r="EA25" i="17" s="1"/>
  <c r="DU29" i="17"/>
  <c r="DV29" i="17" s="1"/>
  <c r="DY29" i="17" s="1"/>
  <c r="EA29" i="17" s="1"/>
  <c r="DU23" i="17"/>
  <c r="DV23" i="17" s="1"/>
  <c r="DV30" i="17"/>
  <c r="DY30" i="17" s="1"/>
  <c r="EA30" i="17" s="1"/>
  <c r="EC23" i="17"/>
  <c r="EC90" i="17" s="1"/>
  <c r="DT38" i="17"/>
  <c r="DT73" i="17" s="1"/>
  <c r="DT89" i="17" s="1"/>
  <c r="DY23" i="17" l="1"/>
  <c r="DU38" i="17"/>
  <c r="DU73" i="17" s="1"/>
  <c r="DU89" i="17" s="1"/>
  <c r="J22" i="4" s="1"/>
  <c r="J23" i="4" s="1"/>
  <c r="J29" i="4" s="1"/>
  <c r="DV27" i="17"/>
  <c r="H22" i="4"/>
  <c r="H23" i="4" s="1"/>
  <c r="H29" i="4" s="1"/>
  <c r="DT90" i="17"/>
  <c r="I22" i="4"/>
  <c r="I23" i="4" s="1"/>
  <c r="I29" i="4" s="1"/>
  <c r="EA23" i="17" l="1"/>
  <c r="DV38" i="17"/>
  <c r="DY27" i="17"/>
  <c r="EA27" i="17" s="1"/>
  <c r="DV73" i="17" l="1"/>
  <c r="DV89" i="17" s="1"/>
  <c r="DY38" i="17"/>
  <c r="DY73" i="17" s="1"/>
  <c r="DY89" i="17" s="1"/>
  <c r="N22" i="4" s="1"/>
  <c r="N23" i="4" s="1"/>
  <c r="N29" i="4" s="1"/>
  <c r="EA38" i="17"/>
  <c r="EA73" i="17" s="1"/>
  <c r="EA89" i="17" s="1"/>
  <c r="P22" i="4" l="1"/>
  <c r="E13" i="23"/>
  <c r="E18" i="23" s="1"/>
  <c r="E27" i="23" s="1"/>
  <c r="E33" i="23" s="1"/>
  <c r="K22" i="4"/>
  <c r="K23" i="4" s="1"/>
  <c r="K29" i="4" s="1"/>
  <c r="K33" i="4" s="1"/>
  <c r="K34" i="4" s="1"/>
  <c r="J38" i="4" s="1"/>
  <c r="D13" i="23"/>
  <c r="D18" i="23" s="1"/>
  <c r="D27" i="23" s="1"/>
  <c r="D33" i="23" s="1"/>
  <c r="P32" i="4" l="1"/>
  <c r="P23" i="4"/>
  <c r="P29" i="4" s="1"/>
  <c r="P33" i="4" s="1"/>
  <c r="J42" i="4"/>
  <c r="K38" i="4"/>
  <c r="P34" i="4" l="1"/>
  <c r="K42" i="4"/>
  <c r="O38" i="4"/>
  <c r="O41" i="4" l="1"/>
  <c r="P41" i="4" s="1"/>
  <c r="P38" i="4"/>
  <c r="P42" i="4" l="1"/>
  <c r="O42" i="4"/>
</calcChain>
</file>

<file path=xl/comments1.xml><?xml version="1.0" encoding="utf-8"?>
<comments xmlns="http://schemas.openxmlformats.org/spreadsheetml/2006/main">
  <authors>
    <author>Kay Munder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Authorised virements and supplementaries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Any minor changes / tidying up.
Listed on one sheet per Head of Service for easy authorisation.
Net effect should be saving or zero.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Gives the base to which growth and savings are applied, if any.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Use formulas where possible</t>
        </r>
      </text>
    </comment>
  </commentList>
</comments>
</file>

<file path=xl/comments2.xml><?xml version="1.0" encoding="utf-8"?>
<comments xmlns="http://schemas.openxmlformats.org/spreadsheetml/2006/main">
  <authors>
    <author>Kay Munder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Gives the base to which growth and savings are applied, if any.</t>
        </r>
      </text>
    </comment>
  </commentList>
</comments>
</file>

<file path=xl/comments3.xml><?xml version="1.0" encoding="utf-8"?>
<comments xmlns="http://schemas.openxmlformats.org/spreadsheetml/2006/main">
  <authors>
    <author>Kay Munder</author>
  </authors>
  <commentList>
    <comment ref="P11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Calculations come out of final accounts work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Calculations come out of final accounts work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Calculations come out of final accounts work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Calculations come out of final accounts work</t>
        </r>
      </text>
    </comment>
  </commentList>
</comments>
</file>

<file path=xl/comments4.xml><?xml version="1.0" encoding="utf-8"?>
<comments xmlns="http://schemas.openxmlformats.org/spreadsheetml/2006/main">
  <authors>
    <author>Kay Munder</author>
  </authors>
  <commentList>
    <comment ref="V49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Decided by SMT and charged here at year end only</t>
        </r>
      </text>
    </comment>
  </commentList>
</comments>
</file>

<file path=xl/comments5.xml><?xml version="1.0" encoding="utf-8"?>
<comments xmlns="http://schemas.openxmlformats.org/spreadsheetml/2006/main">
  <authors>
    <author>Kay Munder</author>
  </authors>
  <commentList>
    <comment ref="V26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Per budget setting memo</t>
        </r>
      </text>
    </comment>
  </commentList>
</comments>
</file>

<file path=xl/comments6.xml><?xml version="1.0" encoding="utf-8"?>
<comments xmlns="http://schemas.openxmlformats.org/spreadsheetml/2006/main">
  <authors>
    <author>Kay Munder</author>
  </authors>
  <commentList>
    <comment ref="W30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Per budget setting memo</t>
        </r>
      </text>
    </comment>
  </commentList>
</comments>
</file>

<file path=xl/comments7.xml><?xml version="1.0" encoding="utf-8"?>
<comments xmlns="http://schemas.openxmlformats.org/spreadsheetml/2006/main">
  <authors>
    <author>Kay Munder</author>
  </authors>
  <commentList>
    <comment ref="V28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Per budget setting memo</t>
        </r>
      </text>
    </comment>
  </commentList>
</comments>
</file>

<file path=xl/comments8.xml><?xml version="1.0" encoding="utf-8"?>
<comments xmlns="http://schemas.openxmlformats.org/spreadsheetml/2006/main">
  <authors>
    <author>Kay Munder</author>
  </authors>
  <commentList>
    <comment ref="DO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DP5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For ease, use monitoring report to update figures.</t>
        </r>
      </text>
    </comment>
    <comment ref="DR5" authorId="0" shapeId="0">
      <text>
        <r>
          <rPr>
            <b/>
            <sz val="9"/>
            <color indexed="81"/>
            <rFont val="Tahoma"/>
            <family val="2"/>
          </rPr>
          <t>Kay Munder:</t>
        </r>
        <r>
          <rPr>
            <sz val="9"/>
            <color indexed="81"/>
            <rFont val="Tahoma"/>
            <family val="2"/>
          </rPr>
          <t xml:space="preserve">
Authorised virements and supplementaries</t>
        </r>
      </text>
    </comment>
  </commentList>
</comments>
</file>

<file path=xl/sharedStrings.xml><?xml version="1.0" encoding="utf-8"?>
<sst xmlns="http://schemas.openxmlformats.org/spreadsheetml/2006/main" count="5712" uniqueCount="1817">
  <si>
    <t>Please click here to return to summary</t>
  </si>
  <si>
    <t>Original Budget 2017/18</t>
  </si>
  <si>
    <t>Revised Budget 2017/18</t>
  </si>
  <si>
    <t>Ledger Code</t>
  </si>
  <si>
    <t>Expenditure</t>
  </si>
  <si>
    <t>Original Budget 2018/19</t>
  </si>
  <si>
    <t>Revised Budget 2018/19</t>
  </si>
  <si>
    <t>Base Budget 2019/20</t>
  </si>
  <si>
    <t>Growth &amp; (Savings)</t>
  </si>
  <si>
    <t>Continuing</t>
  </si>
  <si>
    <t>One Off</t>
  </si>
  <si>
    <t>£</t>
  </si>
  <si>
    <t>Explanation of Growth / Saving</t>
  </si>
  <si>
    <t>DIRECT CONTROL EXPENDITURE</t>
  </si>
  <si>
    <t>Salaries</t>
  </si>
  <si>
    <t>Hired Staff</t>
  </si>
  <si>
    <t>Training Expenses</t>
  </si>
  <si>
    <t>Travel Expenses</t>
  </si>
  <si>
    <t>Garage Rent</t>
  </si>
  <si>
    <t>Computer Software</t>
  </si>
  <si>
    <t>Journals, Books &amp; Subscriptions</t>
  </si>
  <si>
    <t>Protective Clothing</t>
  </si>
  <si>
    <t>Court Costs</t>
  </si>
  <si>
    <t>Cost of Recovery</t>
  </si>
  <si>
    <t>Mobile Phone Call Charges</t>
  </si>
  <si>
    <t>Domestic Abuse</t>
  </si>
  <si>
    <t>Resident Involvement</t>
  </si>
  <si>
    <t>DIRECT CONTROL INCOME</t>
  </si>
  <si>
    <t>Legal Costs Reimbursed</t>
  </si>
  <si>
    <t>INDIRECT CONTROL EXPENDITURE / (INCOME)</t>
  </si>
  <si>
    <t>Insurance</t>
  </si>
  <si>
    <t>Accommodation</t>
  </si>
  <si>
    <t>Central Support</t>
  </si>
  <si>
    <t>Direct Support</t>
  </si>
  <si>
    <t>Telephone Recharge</t>
  </si>
  <si>
    <t>Corporate Management Contribution</t>
  </si>
  <si>
    <t>Sub Total</t>
  </si>
  <si>
    <t>NET COST OF SERVICE</t>
  </si>
  <si>
    <t>Screen Data Export</t>
  </si>
  <si>
    <t>Option</t>
  </si>
  <si>
    <t>NML400</t>
  </si>
  <si>
    <t>Username</t>
  </si>
  <si>
    <t>KMU</t>
  </si>
  <si>
    <t>Date</t>
  </si>
  <si>
    <t>Time</t>
  </si>
  <si>
    <t>GL Account Codes for : Enquiry Group: Act + GRNI v. Budget/GL Account Code Range: 1****/**** to 13***/**** / Enquiry Year: 1718/ Period: 00 to 12</t>
  </si>
  <si>
    <t>GL Account Code</t>
  </si>
  <si>
    <t>Description</t>
  </si>
  <si>
    <t xml:space="preserve"> 1718 CY Act + GRNI</t>
  </si>
  <si>
    <t xml:space="preserve"> 1718 ORIGINAL BUDGET</t>
  </si>
  <si>
    <t xml:space="preserve"> 1718 REVISED BUDGET</t>
  </si>
  <si>
    <t>VARIENCE CY+GRN Vs REVISED</t>
  </si>
  <si>
    <t>General RepairsSalaries</t>
  </si>
  <si>
    <t>General Repairs Salaries Accrual Movement</t>
  </si>
  <si>
    <t>General Repairs Pension Lump Sum Contribution</t>
  </si>
  <si>
    <t>General RepairsBackfunded Supe</t>
  </si>
  <si>
    <t>General RepairsSals Overtime</t>
  </si>
  <si>
    <t>General Repairs Hired Staff</t>
  </si>
  <si>
    <t>General RepairsWages</t>
  </si>
  <si>
    <t>General Repairs Training Exps</t>
  </si>
  <si>
    <t>General Repairs Travel Expenses</t>
  </si>
  <si>
    <t>General Repairs Prof Subs</t>
  </si>
  <si>
    <t>General Repairs Recruitment Exp</t>
  </si>
  <si>
    <t>General RepairsPremises Repair</t>
  </si>
  <si>
    <t>General RepairsPlumbing</t>
  </si>
  <si>
    <t>General RepairsGas repairs</t>
  </si>
  <si>
    <t>General RepairsElectrical</t>
  </si>
  <si>
    <t>General RepairsStructural</t>
  </si>
  <si>
    <t>General RepairsExternal site</t>
  </si>
  <si>
    <t>General RepairsDecoration</t>
  </si>
  <si>
    <t>General Repairs Window Maintenance</t>
  </si>
  <si>
    <t>General RepairsGarages</t>
  </si>
  <si>
    <t>General Repairs Joinery</t>
  </si>
  <si>
    <t>General Repairs Asbestos Surveys</t>
  </si>
  <si>
    <t>General Repairs Rubbish Collection</t>
  </si>
  <si>
    <t>General RepairsGas</t>
  </si>
  <si>
    <t>General RepairsNew Equipment</t>
  </si>
  <si>
    <t>General Repairs Computer Hware</t>
  </si>
  <si>
    <t>General Repairs Computer Sware</t>
  </si>
  <si>
    <t>General Repairs Journals/Books/</t>
  </si>
  <si>
    <t>General RepairsRodent Control</t>
  </si>
  <si>
    <t>General RepairsInsurance Rech</t>
  </si>
  <si>
    <t>General RepairsMobile Phones</t>
  </si>
  <si>
    <t>General RepairsTransport Rech</t>
  </si>
  <si>
    <t>General Repairs Accommodation</t>
  </si>
  <si>
    <t>General RepairsCentral Support</t>
  </si>
  <si>
    <t>General RepairsDirect Support</t>
  </si>
  <si>
    <t>General Repairs Printing &amp; Stat</t>
  </si>
  <si>
    <t>General Repairs Phone Recharge</t>
  </si>
  <si>
    <t>General RepairsEmergency C Out</t>
  </si>
  <si>
    <t>General RepairsDepot Recharge</t>
  </si>
  <si>
    <t>General Repairs Compensation</t>
  </si>
  <si>
    <t>General RepairsGas &amp; Electric</t>
  </si>
  <si>
    <t>General RepairsWrite Offs</t>
  </si>
  <si>
    <t>General Repairs Contributions</t>
  </si>
  <si>
    <t>General RepairsReimbursements</t>
  </si>
  <si>
    <t>General Repairs   Court Costs</t>
  </si>
  <si>
    <t>General RepairsFees &amp; Charges</t>
  </si>
  <si>
    <t>General RepairsReplacement Key</t>
  </si>
  <si>
    <t>Rep Cent Heat  Gas repairs</t>
  </si>
  <si>
    <t>Rep Cent Heat  Legionella Test</t>
  </si>
  <si>
    <t>Void Prop Reps Hired Staff</t>
  </si>
  <si>
    <t>Void Prop Reps Premises Repair</t>
  </si>
  <si>
    <t>Void Prop Reps Plumbing</t>
  </si>
  <si>
    <t>Void Prop Reps Gas repairs</t>
  </si>
  <si>
    <t>Void Prop Reps Electrical</t>
  </si>
  <si>
    <t>Void Prop Reps Structural</t>
  </si>
  <si>
    <t>Void Prop Reps External site</t>
  </si>
  <si>
    <t>Void Prop Reps Decoration</t>
  </si>
  <si>
    <t>Void Prop Reps Window Maintenance</t>
  </si>
  <si>
    <t>Void Prop Reps Joinery</t>
  </si>
  <si>
    <t>Void Prop Reps Asbestos Surveys</t>
  </si>
  <si>
    <t>Void Prop Reps Tipping Charge</t>
  </si>
  <si>
    <t>Void Prop RepsMiscellaneous</t>
  </si>
  <si>
    <t>Ext Paint 15   Pres Chq Bens</t>
  </si>
  <si>
    <t>Ext Paint 16   Pres Chq Bens</t>
  </si>
  <si>
    <t>Ext Paint 17   Pres Chq Bens</t>
  </si>
  <si>
    <t>Paint Con 18   Pres Chq Bens</t>
  </si>
  <si>
    <t>Ext Paint 19   Pres Chq Bens</t>
  </si>
  <si>
    <t>Prepaint 11    Premises Repair</t>
  </si>
  <si>
    <t>Prepaint 13    Premises Repair</t>
  </si>
  <si>
    <t>Prepaint 14    Premises Repair</t>
  </si>
  <si>
    <t>Prepaint Con 17Pres Chq Bens</t>
  </si>
  <si>
    <t>Prepaint Con 18Pres Chq Bens</t>
  </si>
  <si>
    <t>Prepaint Con 19Pres Chq Bens</t>
  </si>
  <si>
    <t>Gen Plan Maint Other prem rpr.</t>
  </si>
  <si>
    <t>Gen Plan Maint Gas repairs</t>
  </si>
  <si>
    <t>Gen Plan Maint Electrical</t>
  </si>
  <si>
    <t>Gen Plan Maint Structural</t>
  </si>
  <si>
    <t>Gen Plan Maint External site</t>
  </si>
  <si>
    <t>Gen Plan Maint Decoration</t>
  </si>
  <si>
    <t>Gen Plan Maint  Asbestos surveys</t>
  </si>
  <si>
    <t>Gen Plan Maint Asbestos remedial work</t>
  </si>
  <si>
    <t xml:space="preserve">Gen Plan Maint Special Works </t>
  </si>
  <si>
    <t>Gen Plan Maint Asbestos Surveys</t>
  </si>
  <si>
    <t>Gen Plan Maint Asbestos Remedial Works</t>
  </si>
  <si>
    <t>Gen Plan Maint Fire Risk Assessments</t>
  </si>
  <si>
    <t>Gen Plan Maint Flooring Upgrades</t>
  </si>
  <si>
    <t>Gen Plan Maint Works to Water Mains</t>
  </si>
  <si>
    <t>Gen Plan Maint Tree Pruning &amp; Removal</t>
  </si>
  <si>
    <t>Gen Plan Maint Lift Repairs</t>
  </si>
  <si>
    <t>Gen Plan Maint Gutter Replacements</t>
  </si>
  <si>
    <t>Disabled Adaptations Premises Repair</t>
  </si>
  <si>
    <t>Disabled Adaptations Plumbing</t>
  </si>
  <si>
    <t>Disabled Adaptations Gas Repairs</t>
  </si>
  <si>
    <t>Disabled Adaptations Electrical</t>
  </si>
  <si>
    <t>Disabled Adaptations Structural</t>
  </si>
  <si>
    <t>Disabled Adaptations External Site</t>
  </si>
  <si>
    <t>Disabled Adaptations Joinery</t>
  </si>
  <si>
    <t>Minor Disabled Persons Joinery</t>
  </si>
  <si>
    <t>Planned Maint. Premises Repair</t>
  </si>
  <si>
    <t>Planned Maint. Plumbing</t>
  </si>
  <si>
    <t>Planned Maint. Gas repairs</t>
  </si>
  <si>
    <t>Planned Maint. Electrical</t>
  </si>
  <si>
    <t>Planned Maint. Structural</t>
  </si>
  <si>
    <t>Planned Maint. External site</t>
  </si>
  <si>
    <t>Planned Maint. Decoration</t>
  </si>
  <si>
    <t>Planned Maint. Joinery</t>
  </si>
  <si>
    <t>Planned Maint. Garages</t>
  </si>
  <si>
    <t>Serv Rep Cont  Gas repairs</t>
  </si>
  <si>
    <t>Serv Rep Cont Compensation</t>
  </si>
  <si>
    <t>Disabled-Minor Joinery</t>
  </si>
  <si>
    <t>Bassett Street Sals Overtime</t>
  </si>
  <si>
    <t>Bassett Street Premises Repair</t>
  </si>
  <si>
    <t>Bassett Street Plumbing</t>
  </si>
  <si>
    <t>Bassett Street Gas repairs</t>
  </si>
  <si>
    <t>Bassett Street Electrical</t>
  </si>
  <si>
    <t>Bassett Street Structural</t>
  </si>
  <si>
    <t>Bassett Street External site</t>
  </si>
  <si>
    <t>Bassett Street Decoration</t>
  </si>
  <si>
    <t>Bassett Street Window Maintenance</t>
  </si>
  <si>
    <t>Bassett Street Garages</t>
  </si>
  <si>
    <t>Bassett Street Joinery</t>
  </si>
  <si>
    <t>Bassett Street Electricity</t>
  </si>
  <si>
    <t>Bassett Street Court Costs</t>
  </si>
  <si>
    <t>Bassett Street Abandoned Vehic</t>
  </si>
  <si>
    <t>Bennett Way CtaWages</t>
  </si>
  <si>
    <t>Bennett Way CtaPremises Repair</t>
  </si>
  <si>
    <t>Bennett Way CtaPlumbing</t>
  </si>
  <si>
    <t>Bennett Way CtaGas repairs</t>
  </si>
  <si>
    <t>Bennett Way CtaElectrical</t>
  </si>
  <si>
    <t>Bennett Way CtaStructural</t>
  </si>
  <si>
    <t>Bennett Way CtaExternal site</t>
  </si>
  <si>
    <t>Bennett Way CtaDecoration</t>
  </si>
  <si>
    <t>Bennett Way Window Maintenance</t>
  </si>
  <si>
    <t>Bennett Way CtaGarages</t>
  </si>
  <si>
    <t>Bennett Way Cta Joinery</t>
  </si>
  <si>
    <t>Bennett Way CtaWrite Offs</t>
  </si>
  <si>
    <t>Bennett Way CtaReimbursements</t>
  </si>
  <si>
    <t>Boulter Cres   Wages</t>
  </si>
  <si>
    <t>Boulter Cres   Premises Repair</t>
  </si>
  <si>
    <t>Boulter Cres   Plumbing</t>
  </si>
  <si>
    <t>Boulter Cres   Gas repairs</t>
  </si>
  <si>
    <t>Boulter Cres   Electrical</t>
  </si>
  <si>
    <t>Boulter Cres   Structural</t>
  </si>
  <si>
    <t>Boulter Cres   External site</t>
  </si>
  <si>
    <t>Boulter Cres   Decoration</t>
  </si>
  <si>
    <t>Boulter Cres   Window Maintenance</t>
  </si>
  <si>
    <t>Boulter Cres   Garages</t>
  </si>
  <si>
    <t>Boulter Cres Joinery</t>
  </si>
  <si>
    <t>Boulter Cres Court Costs</t>
  </si>
  <si>
    <t>Boulter Cres   Abandoned Vehic</t>
  </si>
  <si>
    <t>Boulter Cres Transport Rech</t>
  </si>
  <si>
    <t>Boulter Cres   Write Offs</t>
  </si>
  <si>
    <t>Boulter Cres   Reimbursements</t>
  </si>
  <si>
    <t>Boulter Cres Court Costs Int</t>
  </si>
  <si>
    <t>Brabazon Road  Wages</t>
  </si>
  <si>
    <t>Brabazon Road  Premises Repair</t>
  </si>
  <si>
    <t>Brabazon Road  Plumbing</t>
  </si>
  <si>
    <t>Brabazon Road  Gas repairs</t>
  </si>
  <si>
    <t>Brabazon Road  Electrical</t>
  </si>
  <si>
    <t>Brabazon Road  Structural</t>
  </si>
  <si>
    <t>Brabazon Road  External site</t>
  </si>
  <si>
    <t>Brabazon Road  Decoration</t>
  </si>
  <si>
    <t>Brabazon Road  Window Maintenance</t>
  </si>
  <si>
    <t>Brabazon Road  Garages</t>
  </si>
  <si>
    <t>Brabazon Road Joinery</t>
  </si>
  <si>
    <t>Brabazon Road  Electricity</t>
  </si>
  <si>
    <t>Brabazon Road  Shops</t>
  </si>
  <si>
    <t>Burgess Street Premises Repair</t>
  </si>
  <si>
    <t>Burgess Street Plumbing</t>
  </si>
  <si>
    <t>Burgess Street Gas repairs</t>
  </si>
  <si>
    <t>Burgess Street Electrical</t>
  </si>
  <si>
    <t>Burgess Street Structural</t>
  </si>
  <si>
    <t>Burgess Street External site</t>
  </si>
  <si>
    <t>Burgess Street Decoration</t>
  </si>
  <si>
    <t>Burgess Street Window Maintenance</t>
  </si>
  <si>
    <t>Burgess Street Garages</t>
  </si>
  <si>
    <t>Burgess Street Joinery</t>
  </si>
  <si>
    <t>Burgess Street Electricity</t>
  </si>
  <si>
    <t>Churchill CloseWages</t>
  </si>
  <si>
    <t>Churchill ClosePremises Repair</t>
  </si>
  <si>
    <t>Churchill ClosePlumbing</t>
  </si>
  <si>
    <t>Churchill CloseGas repairs</t>
  </si>
  <si>
    <t>Churchill CloseElectrical</t>
  </si>
  <si>
    <t>Churchill CloseStructural</t>
  </si>
  <si>
    <t>Churchill CloseExternal site</t>
  </si>
  <si>
    <t>Churchill CloseDecoration</t>
  </si>
  <si>
    <t>Churchill Close Window Maintenance</t>
  </si>
  <si>
    <t>Churchill CloseGarages</t>
  </si>
  <si>
    <t>Churchill Close Joinery</t>
  </si>
  <si>
    <t>Churchill ClosePrinting and St</t>
  </si>
  <si>
    <t>Countesthorpe  Premises Repair</t>
  </si>
  <si>
    <t>Countesthorpe  Plumbing</t>
  </si>
  <si>
    <t>Countesthorpe  Gas repairs</t>
  </si>
  <si>
    <t>Countesthorpe  Electrical</t>
  </si>
  <si>
    <t>Countesthorpe  Structural</t>
  </si>
  <si>
    <t>Countesthorpe  External site</t>
  </si>
  <si>
    <t>Countesthorpe  Decoration</t>
  </si>
  <si>
    <t>Countesthorpe  Rd Flats Window Maintenance</t>
  </si>
  <si>
    <t>Countesthorpe  Garages</t>
  </si>
  <si>
    <t>Countesthorpe Joinery</t>
  </si>
  <si>
    <t>Countesthorpe  Electricity</t>
  </si>
  <si>
    <t>Elizabeth CourtPremises Repair</t>
  </si>
  <si>
    <t>Elizabeth CourtPlumbing</t>
  </si>
  <si>
    <t>Elizabeth CourtGas repairs</t>
  </si>
  <si>
    <t>Elizabeth CourtElectrical</t>
  </si>
  <si>
    <t>Elizabeth CourtStructural</t>
  </si>
  <si>
    <t>Elizabeth CourtExternal site</t>
  </si>
  <si>
    <t>Elizabeth CourtDecoration</t>
  </si>
  <si>
    <t>Elizabeth Court Window Maintenance</t>
  </si>
  <si>
    <t>Elizabeth CourtGarages</t>
  </si>
  <si>
    <t>Elizabeth Court Joinery</t>
  </si>
  <si>
    <t>Elizabeth CourtReimbursements</t>
  </si>
  <si>
    <t>Garden Close   Premises Repair</t>
  </si>
  <si>
    <t>Garden Close   Plumbing</t>
  </si>
  <si>
    <t>Garden Close   Gas repairs</t>
  </si>
  <si>
    <t>Garden Close   Electrical</t>
  </si>
  <si>
    <t>Garden Close   Structural</t>
  </si>
  <si>
    <t>Garden Close   External site</t>
  </si>
  <si>
    <t>Garden Close   Decoration</t>
  </si>
  <si>
    <t>Garden Close   Window Maintenance</t>
  </si>
  <si>
    <t>Garden Close   Garages</t>
  </si>
  <si>
    <t>Garden Close Joinery</t>
  </si>
  <si>
    <t>Garden Close   Electricity</t>
  </si>
  <si>
    <t>Gladstone ClosePremises Repair</t>
  </si>
  <si>
    <t>Gladstone ClosePlumbing</t>
  </si>
  <si>
    <t>Gladstone CloseGas repairs</t>
  </si>
  <si>
    <t>Gladstone CloseElectrical</t>
  </si>
  <si>
    <t>Gladstone CloseStructural</t>
  </si>
  <si>
    <t>Gladstone CloseExternal site</t>
  </si>
  <si>
    <t>Gladstone CloseDecoration</t>
  </si>
  <si>
    <t>Gladstone Close Window Maintenance</t>
  </si>
  <si>
    <t>Gladstone CloseGarages</t>
  </si>
  <si>
    <t>Gladstone Close Joinery</t>
  </si>
  <si>
    <t>Gladstone CloseLift Repairs</t>
  </si>
  <si>
    <t>Gladstone CloseElectricity</t>
  </si>
  <si>
    <t>Lliffe Avenue  Wages</t>
  </si>
  <si>
    <t>Lliffe Avenue  Premises Repair</t>
  </si>
  <si>
    <t>Lliffe Avenue  Plumbing</t>
  </si>
  <si>
    <t>Lliffe Avenue  Gas repairs</t>
  </si>
  <si>
    <t>Lliffe Avenue  Electrical</t>
  </si>
  <si>
    <t>Lliffe Avenue  Structural</t>
  </si>
  <si>
    <t>Lliffe Avenue  External site</t>
  </si>
  <si>
    <t>Lliffe Avenue  Decoration</t>
  </si>
  <si>
    <t>Lliffe Avenue  Window Maintenance</t>
  </si>
  <si>
    <t>Lliffe Avenue  Garages</t>
  </si>
  <si>
    <t>Lliffe Avenue Joinery</t>
  </si>
  <si>
    <t>Lliffe Avenue  Electricity</t>
  </si>
  <si>
    <t>Lliffe Avenue Contract Clean</t>
  </si>
  <si>
    <t>Lliffe AvenueCourt Costs</t>
  </si>
  <si>
    <t>Junction Road  Wages</t>
  </si>
  <si>
    <t>Junction Road  Premises Repair</t>
  </si>
  <si>
    <t>Junction Road  Plumbing</t>
  </si>
  <si>
    <t>Junction Road  Gas repairs</t>
  </si>
  <si>
    <t>Junction Road  Electrical</t>
  </si>
  <si>
    <t>Junction Road  Structural</t>
  </si>
  <si>
    <t>Junction Road  External site</t>
  </si>
  <si>
    <t>Junction Road  Decoration</t>
  </si>
  <si>
    <t>Junction Road  Window Maintenance</t>
  </si>
  <si>
    <t>Junction Road  Garages</t>
  </si>
  <si>
    <t>Junction Road Joinery</t>
  </si>
  <si>
    <t>Junction Road  Write Offs</t>
  </si>
  <si>
    <t>Junction Road  Reimbursements</t>
  </si>
  <si>
    <t>Kenilworth DrivPremises Repair</t>
  </si>
  <si>
    <t>Kenilworth DrivPlumbing</t>
  </si>
  <si>
    <t>Kenilworth DrivGas repairs</t>
  </si>
  <si>
    <t>Kenilworth DrivElectrical</t>
  </si>
  <si>
    <t>Kenilworth DrivStructural</t>
  </si>
  <si>
    <t>Kenilworth DrivExternal site</t>
  </si>
  <si>
    <t>Kenilworth DrivDecoration</t>
  </si>
  <si>
    <t>Kenilworth Drive Window Maintenance</t>
  </si>
  <si>
    <t>Kenilworth DrivGarages</t>
  </si>
  <si>
    <t>Kenilworth Driv Joinery</t>
  </si>
  <si>
    <t>Kenilworth DrivElectricity</t>
  </si>
  <si>
    <t>King Street    Wages</t>
  </si>
  <si>
    <t>King Street    Premises Repair</t>
  </si>
  <si>
    <t>King Street    Plumbing</t>
  </si>
  <si>
    <t>King Street    Gas repairs</t>
  </si>
  <si>
    <t>King Street    Electrical</t>
  </si>
  <si>
    <t>King Street    Structural</t>
  </si>
  <si>
    <t>King Street    External site</t>
  </si>
  <si>
    <t>King Street    Decoration</t>
  </si>
  <si>
    <t>King Street    Window Maintenance</t>
  </si>
  <si>
    <t>King Street    Garages</t>
  </si>
  <si>
    <t>King Street Joinery</t>
  </si>
  <si>
    <t>King Street    Electricity</t>
  </si>
  <si>
    <t>Malham Way     Premises Repair</t>
  </si>
  <si>
    <t>Malham Way     Plumbing</t>
  </si>
  <si>
    <t>Malham Way     Gas repairs</t>
  </si>
  <si>
    <t>Malham Way     Electrical</t>
  </si>
  <si>
    <t>Malham Way     Structural</t>
  </si>
  <si>
    <t>Malham Way     External site</t>
  </si>
  <si>
    <t>Malham Way     Decoration</t>
  </si>
  <si>
    <t>Malham Way     Window Maintenance</t>
  </si>
  <si>
    <t>Malham Way     Garages</t>
  </si>
  <si>
    <t>Malham Way Joinery</t>
  </si>
  <si>
    <t>Maromme Square Wages</t>
  </si>
  <si>
    <t>Maromme Square Premises Repair</t>
  </si>
  <si>
    <t>Maromme Square Plumbing</t>
  </si>
  <si>
    <t>Maromme Square Gas repairs</t>
  </si>
  <si>
    <t>Maromme Square Electrical</t>
  </si>
  <si>
    <t>Maromme Square Structural</t>
  </si>
  <si>
    <t>Maromme Square External site</t>
  </si>
  <si>
    <t>Maromme Square Decoration</t>
  </si>
  <si>
    <t>Maromme Square Window Maintenance</t>
  </si>
  <si>
    <t>Maromme Square Garages</t>
  </si>
  <si>
    <t>Maromme Square Joinery</t>
  </si>
  <si>
    <t>Maromme Square Electricity</t>
  </si>
  <si>
    <t>Maromme Square Reimbursements</t>
  </si>
  <si>
    <t>Marriott House Wages</t>
  </si>
  <si>
    <t>Marriott House Premises Repair</t>
  </si>
  <si>
    <t>Marriott House Plumbing</t>
  </si>
  <si>
    <t>Marriott House Gas repairs</t>
  </si>
  <si>
    <t>Marriott House Electrical</t>
  </si>
  <si>
    <t>Marriott House Structural</t>
  </si>
  <si>
    <t>Marriott House External site</t>
  </si>
  <si>
    <t>Marriott House Decoration</t>
  </si>
  <si>
    <t>Marriott House Window Maintenance</t>
  </si>
  <si>
    <t>Marriott House Garages</t>
  </si>
  <si>
    <t>Marriott House Joinery</t>
  </si>
  <si>
    <t>Marriott House Asbestos Remedial Works</t>
  </si>
  <si>
    <t>Marriott House Equipment Maint</t>
  </si>
  <si>
    <t>Newton Lane    Premises Repair</t>
  </si>
  <si>
    <t>Newton Lane    Plumbing</t>
  </si>
  <si>
    <t>Newton Lane    Gas repairs</t>
  </si>
  <si>
    <t>Newton Lane    Electrical</t>
  </si>
  <si>
    <t>Newton Lane    Structural</t>
  </si>
  <si>
    <t>Newton Lane    External site</t>
  </si>
  <si>
    <t>Newton Lane    Decoration</t>
  </si>
  <si>
    <t>Newton Lane    Window Maintenance</t>
  </si>
  <si>
    <t>Newton Lane    Garages</t>
  </si>
  <si>
    <t>Newton Lane Joinery</t>
  </si>
  <si>
    <t>Newton Lane    Electricity</t>
  </si>
  <si>
    <t>Welford Road   Premises Repair</t>
  </si>
  <si>
    <t>Welford Road   Plumbing</t>
  </si>
  <si>
    <t>Welford Road   Gas repairs</t>
  </si>
  <si>
    <t>Welford Road   Electrical</t>
  </si>
  <si>
    <t>Welford Road   Structural</t>
  </si>
  <si>
    <t>Welford Road   External site</t>
  </si>
  <si>
    <t>Welford Road   Decoration</t>
  </si>
  <si>
    <t>Welford Road   Window Maintenance</t>
  </si>
  <si>
    <t>Welford Road   Garages</t>
  </si>
  <si>
    <t>Welford Road Joinery</t>
  </si>
  <si>
    <t>Welford Road   Electricity</t>
  </si>
  <si>
    <t>William PeardonWages</t>
  </si>
  <si>
    <t>William PeardonPremises Repair</t>
  </si>
  <si>
    <t>William PeardonPlumbing</t>
  </si>
  <si>
    <t>William PeardonGas repairs</t>
  </si>
  <si>
    <t>William PeardonElectrical</t>
  </si>
  <si>
    <t>William PeardonStructural</t>
  </si>
  <si>
    <t>William PeardonExternal site</t>
  </si>
  <si>
    <t>William PeardonDecoration</t>
  </si>
  <si>
    <t>William Peardon Window Maintenance</t>
  </si>
  <si>
    <t>William PeardonGarages</t>
  </si>
  <si>
    <t>William Peardon Joinery</t>
  </si>
  <si>
    <t>William PeardonContract Clean</t>
  </si>
  <si>
    <t>William PeardonCentral Support</t>
  </si>
  <si>
    <t>William PeardonDirect Support</t>
  </si>
  <si>
    <t>Blaby Rd       Premises Repair</t>
  </si>
  <si>
    <t>Blaby Rd       Plumbing</t>
  </si>
  <si>
    <t>Blaby Rd       Gas repairs</t>
  </si>
  <si>
    <t>Blaby Rd       Electrical</t>
  </si>
  <si>
    <t>Blaby Rd       Structural</t>
  </si>
  <si>
    <t>Blaby Rd       External site</t>
  </si>
  <si>
    <t>Blaby Rd       Decoration</t>
  </si>
  <si>
    <t>Blaby Rd       Window Maintenance</t>
  </si>
  <si>
    <t>Blaby Rd       Garages</t>
  </si>
  <si>
    <t>Blaby Rd Joinery</t>
  </si>
  <si>
    <t>Churchill Clse Salaries</t>
  </si>
  <si>
    <t>Churchill Clse Salaries Accrual Movement</t>
  </si>
  <si>
    <t>Churchill Clse Pension Lump Sum Contribution</t>
  </si>
  <si>
    <t>Churchill Clse Backfunded Supe</t>
  </si>
  <si>
    <t>Churchill Clse Sals Overtime</t>
  </si>
  <si>
    <t>Churchill Clse Hired Staff</t>
  </si>
  <si>
    <t>Churchill Clse Car All Lump</t>
  </si>
  <si>
    <t>Churchill Clse Travel Expenses</t>
  </si>
  <si>
    <t>Churchill Clse Lift Repairs</t>
  </si>
  <si>
    <t>Churchill Clse Fire Extinguish</t>
  </si>
  <si>
    <t>Churchill Clse Electricity</t>
  </si>
  <si>
    <t>Churchill Clse Gas</t>
  </si>
  <si>
    <t>Churchill Clse Contract Clean</t>
  </si>
  <si>
    <t>Churchill Clse Other Cleaning</t>
  </si>
  <si>
    <t>Churchill Clse Cleaning Mats</t>
  </si>
  <si>
    <t>Churchill Clse Water</t>
  </si>
  <si>
    <t>Churchill Clse New Equipment</t>
  </si>
  <si>
    <t>Churchill Clse TV Lic/Aerials</t>
  </si>
  <si>
    <t>Churchill Clse Emergency Wardn</t>
  </si>
  <si>
    <t>Churchill Clse Legionella Test</t>
  </si>
  <si>
    <t>Churchill Clse General Expense</t>
  </si>
  <si>
    <t>Churchill Clse Insurance Rech</t>
  </si>
  <si>
    <t>Churchill Clse Telephone Bills</t>
  </si>
  <si>
    <t>Churchill Clse Mobile Phones</t>
  </si>
  <si>
    <t>Churchill Clse Alarms</t>
  </si>
  <si>
    <t>Churchill Clse Telephone Netwo</t>
  </si>
  <si>
    <t>Churchill Clse Grant/Loan Pay</t>
  </si>
  <si>
    <t>Churchill Clse Central Support</t>
  </si>
  <si>
    <t>Churchill Clse Direct Support</t>
  </si>
  <si>
    <t>Churchill Clse Emergency C Out</t>
  </si>
  <si>
    <t>Churchill Clse Heating Charges</t>
  </si>
  <si>
    <t>Churchill Clse TV Licences</t>
  </si>
  <si>
    <t>Churchill Clse Misc Rent</t>
  </si>
  <si>
    <t>Churchill Clse Room Hire.</t>
  </si>
  <si>
    <t>Churchill Clse P.C.N. Site</t>
  </si>
  <si>
    <t>Churchill Clse Support Chgs</t>
  </si>
  <si>
    <t>Marriott House Salaries</t>
  </si>
  <si>
    <t>Marriott House Salaries Accrual Movement</t>
  </si>
  <si>
    <t>Marriott House Pension Lump Sum Contribution</t>
  </si>
  <si>
    <t>Marriott House Backfunded Supe</t>
  </si>
  <si>
    <t>Marriott House Hired Staff</t>
  </si>
  <si>
    <t>Marriott House Car All Lump</t>
  </si>
  <si>
    <t>Marriott House Electricity All</t>
  </si>
  <si>
    <t>Marriott House Training Exps</t>
  </si>
  <si>
    <t>Marriott House Travel Expenses</t>
  </si>
  <si>
    <t>Marriott House Fixt&amp;Fitt Maint</t>
  </si>
  <si>
    <t>Marriott House Lift Repairs</t>
  </si>
  <si>
    <t>Marriott House Fire Extinguish</t>
  </si>
  <si>
    <t>Marriott House Electricity</t>
  </si>
  <si>
    <t>Marriott House Gas</t>
  </si>
  <si>
    <t>Marriott House Contract Clean</t>
  </si>
  <si>
    <t>Marriott House Other Cleaning</t>
  </si>
  <si>
    <t>Marriott House Cleaning Mats</t>
  </si>
  <si>
    <t>Marriott House Water</t>
  </si>
  <si>
    <t>Marriott House New Equipment</t>
  </si>
  <si>
    <t>Marriott House Maint Contracts</t>
  </si>
  <si>
    <t>Marriott House TV Lic/Aerials</t>
  </si>
  <si>
    <t>Marriott House Pest Control</t>
  </si>
  <si>
    <t>Marriott House Legionella Test</t>
  </si>
  <si>
    <t>Marriott House Printing and St</t>
  </si>
  <si>
    <t>Marriott House General Expense</t>
  </si>
  <si>
    <t>Marriott House Insurance Rech</t>
  </si>
  <si>
    <t>Marriott House Telephone Bills</t>
  </si>
  <si>
    <t>Marriott House Mobile Phones</t>
  </si>
  <si>
    <t>Marriott House Alarms</t>
  </si>
  <si>
    <t>Marriott House Telephone Netwo</t>
  </si>
  <si>
    <t>Marriott House Grant/Loan Pay</t>
  </si>
  <si>
    <t>Marriott House Central Support</t>
  </si>
  <si>
    <t>Marriott House Direct Support</t>
  </si>
  <si>
    <t>Marriott House Emergency C Out</t>
  </si>
  <si>
    <t>Marriott House Water Charges</t>
  </si>
  <si>
    <t>Marriott House Heating Charges</t>
  </si>
  <si>
    <t>Marriott House TV Licences</t>
  </si>
  <si>
    <t>Marriott House Replacement Key</t>
  </si>
  <si>
    <t>Marriott House Misc Rent</t>
  </si>
  <si>
    <t>Marriott House Room Hire.</t>
  </si>
  <si>
    <t>Marriott House Support Chgs</t>
  </si>
  <si>
    <t>Kings Drive    Salaries</t>
  </si>
  <si>
    <t>Kings Drive Salaries Accrual Movement</t>
  </si>
  <si>
    <t>Kings Drive Pension Lump Sum Contribution</t>
  </si>
  <si>
    <t>Kings DriveBackfunded Supe</t>
  </si>
  <si>
    <t>Kings Drive Emergency Call</t>
  </si>
  <si>
    <t>Kings Drive    Sals Overtime</t>
  </si>
  <si>
    <t>Kings Drive Hired Staff</t>
  </si>
  <si>
    <t>Kings Drive Training Exps</t>
  </si>
  <si>
    <t>Kings Drive    Travel Expenses</t>
  </si>
  <si>
    <t>Kings Drive Fixt&amp;Fitt Maint</t>
  </si>
  <si>
    <t>Kings DriveLift Repairs</t>
  </si>
  <si>
    <t>Kings DriveFire Extinguish</t>
  </si>
  <si>
    <t>Kings DriveElectricity</t>
  </si>
  <si>
    <t>Kings DriveGas</t>
  </si>
  <si>
    <t>Kings Drive    Contract Clean</t>
  </si>
  <si>
    <t>Kings Drive Other Cleaning</t>
  </si>
  <si>
    <t>Kings DriveCleaning Mats</t>
  </si>
  <si>
    <t>Kings DriveRents and Easem</t>
  </si>
  <si>
    <t>Kings Drive    Council Tax</t>
  </si>
  <si>
    <t>Kings DriveWater</t>
  </si>
  <si>
    <t>Kings DriveNew Equipment</t>
  </si>
  <si>
    <t>Kings Drive Maint Contracts</t>
  </si>
  <si>
    <t>Kings DriveTV Lic/Aerials</t>
  </si>
  <si>
    <t>Kings Drive Trees &amp; Plants</t>
  </si>
  <si>
    <t>Kings Drive Pest Control</t>
  </si>
  <si>
    <t>Kings Drive    Legionella Test</t>
  </si>
  <si>
    <t>Kings Drive    Printing and St</t>
  </si>
  <si>
    <t>Kings Drive    General Expense</t>
  </si>
  <si>
    <t>Kings DriveInsurance Rech</t>
  </si>
  <si>
    <t>Kings DriveTeleTelephone Bills</t>
  </si>
  <si>
    <t>Kings Drive    Mobile Phones</t>
  </si>
  <si>
    <t>Kings DriveAlarms</t>
  </si>
  <si>
    <t>Kings Drive Grant/Loan Pay</t>
  </si>
  <si>
    <t>Kings DriveCentral Support</t>
  </si>
  <si>
    <t>Kings DriveDirect Support</t>
  </si>
  <si>
    <t>Kings Drive Emergency C Out</t>
  </si>
  <si>
    <t>Kings Drive    phone Rec</t>
  </si>
  <si>
    <t>Kings Drive    Water Charges</t>
  </si>
  <si>
    <t>Kings DriveHeating Charges</t>
  </si>
  <si>
    <t>Kings DriveTV Licences</t>
  </si>
  <si>
    <t>Kings DriveMisc Rent</t>
  </si>
  <si>
    <t>Kings Drive Room Hire.</t>
  </si>
  <si>
    <t>Kings Drive    Support Chgs</t>
  </si>
  <si>
    <t>Kings Drive Scooter Space Elec point</t>
  </si>
  <si>
    <t>Communal ServicElectricity</t>
  </si>
  <si>
    <t>Communal ServicContract Clean</t>
  </si>
  <si>
    <t>Communal Servic Other Cleaning</t>
  </si>
  <si>
    <t>Communal ServicCleaning Mats</t>
  </si>
  <si>
    <t>Communal ServicNew Equipment</t>
  </si>
  <si>
    <t>Communal Servic Pest Control</t>
  </si>
  <si>
    <t>Communal ServicGrnds Mainten</t>
  </si>
  <si>
    <t>Communal ServicEmergency Wardn</t>
  </si>
  <si>
    <t>Communal ServicTelephone Bills</t>
  </si>
  <si>
    <t>Communal ServicCentral Control</t>
  </si>
  <si>
    <t>Communal ServicSpeech Call Sys</t>
  </si>
  <si>
    <t>Communal ServicAlarms</t>
  </si>
  <si>
    <t>Communal ServicCentral Support</t>
  </si>
  <si>
    <t>Communal ServicDirect Support</t>
  </si>
  <si>
    <t>Housing SupportSalaries</t>
  </si>
  <si>
    <t>Housing Support Salaries Accrual Movement</t>
  </si>
  <si>
    <t>Housing Support Pension Lump Sum Contribution</t>
  </si>
  <si>
    <t>Housing SupportBackfunded Supe</t>
  </si>
  <si>
    <t>Housing SupportSals Overtime</t>
  </si>
  <si>
    <t>Housing SupportCar All Lump</t>
  </si>
  <si>
    <t>Housing SupportTravel Expenses</t>
  </si>
  <si>
    <t>Housing SupportNew Equipment</t>
  </si>
  <si>
    <t>Housing SupportProt Clothing</t>
  </si>
  <si>
    <t>Housing SupportInsurance Rech</t>
  </si>
  <si>
    <t>Housing SupportTelephone Bills</t>
  </si>
  <si>
    <t>Housing SupportMobile Phones</t>
  </si>
  <si>
    <t>Housing SupportCentral Support</t>
  </si>
  <si>
    <t>Housing SupportDirect Support</t>
  </si>
  <si>
    <t>Housing SupportSupport Chgs</t>
  </si>
  <si>
    <t>Housing Revenue Council Tax</t>
  </si>
  <si>
    <t>Housing RevenueCost of Recover</t>
  </si>
  <si>
    <t>Housing RevenueHousing Sub Ele</t>
  </si>
  <si>
    <t>Housing RevenueCentral Support</t>
  </si>
  <si>
    <t>Housing RevenueHous Rent Ref.</t>
  </si>
  <si>
    <t>Housing RevenueRefunds. Write</t>
  </si>
  <si>
    <t>Housing RevenueWrite Offs</t>
  </si>
  <si>
    <t>Housing Revenue Housing Settlement to Govt</t>
  </si>
  <si>
    <t>Housing RevenueDebt Charges. D</t>
  </si>
  <si>
    <t>Housing RevenueImpairment</t>
  </si>
  <si>
    <t>Housing RevenueDepreciation</t>
  </si>
  <si>
    <t>Housing RevenueNotional Int</t>
  </si>
  <si>
    <t>Housing Revenue Acct Provision for Bad Debts HRA</t>
  </si>
  <si>
    <t>Housing Revenue Caretaking Service Charges</t>
  </si>
  <si>
    <t>Housing RevenueMisc Rent</t>
  </si>
  <si>
    <t>Housing RevenueHousing Rent</t>
  </si>
  <si>
    <t>Housing RevenueMisc Grnd Rent</t>
  </si>
  <si>
    <t>Housing RevenueService Chrges</t>
  </si>
  <si>
    <t>Housing RevenueShop Rent</t>
  </si>
  <si>
    <t>Housing RevenueGarage Rent</t>
  </si>
  <si>
    <t>Housing RevenueDepn Write Back</t>
  </si>
  <si>
    <t>Estates Mgt    Salaries</t>
  </si>
  <si>
    <t>Estates Mgt Salaries Accrual Movement</t>
  </si>
  <si>
    <t>Estates Mgt Pension Lump Sum Contribution</t>
  </si>
  <si>
    <t>Estates Mgt Provision for Exit Packages</t>
  </si>
  <si>
    <t>Estates Mgt    Backfunded Supe</t>
  </si>
  <si>
    <t>Estates Mgt    Sals Overtime</t>
  </si>
  <si>
    <t>Estates Mgt    Hired Staff</t>
  </si>
  <si>
    <t>Estates Mgt    Car All Lump</t>
  </si>
  <si>
    <t>Estates Mgt    Training Exps</t>
  </si>
  <si>
    <t>Estates Mgt Health Insurance</t>
  </si>
  <si>
    <t>Estates Mgt    Travel Expenses</t>
  </si>
  <si>
    <t>Estates Mgt Prof Subs</t>
  </si>
  <si>
    <t>Estates Mgt Recruitment Exp</t>
  </si>
  <si>
    <t>Estates MgtHire of Premise</t>
  </si>
  <si>
    <t>Estates Mgt New Equipment</t>
  </si>
  <si>
    <t>Estates Mgt    Computer Sware</t>
  </si>
  <si>
    <t>Estates Mgt Journals/Books/</t>
  </si>
  <si>
    <t>Estates Mgt Prot Clothing</t>
  </si>
  <si>
    <t>Estates Mgt    Stock survey</t>
  </si>
  <si>
    <t>Estates Mgt    Dog Control Ser</t>
  </si>
  <si>
    <t>Estates Mgt    Credit Checks</t>
  </si>
  <si>
    <t>Estates Mgt Legal Fees</t>
  </si>
  <si>
    <t>Estates Mgt    Prof Serv</t>
  </si>
  <si>
    <t>Estates MgtAudit Fees</t>
  </si>
  <si>
    <t>Estates Mgt    Estate Agents</t>
  </si>
  <si>
    <t>Estates MgtOther External</t>
  </si>
  <si>
    <t>Estates Mgt    Land Registry F</t>
  </si>
  <si>
    <t>Estates MgtCourt Costs</t>
  </si>
  <si>
    <t>Estates Mgt    Contrib to Crim</t>
  </si>
  <si>
    <t>Estates Mgt    Cost of Recover</t>
  </si>
  <si>
    <t>Estates Mgt    Printing and St</t>
  </si>
  <si>
    <t>Estates Mgt    Letterbox</t>
  </si>
  <si>
    <t>Estates MgtInsurance Rech</t>
  </si>
  <si>
    <t>Estates Mgt    Mobile Phones</t>
  </si>
  <si>
    <t>Estates MgtHelping Hands T</t>
  </si>
  <si>
    <t>Estates Mgt Use Hired Plant</t>
  </si>
  <si>
    <t>Estates Mgt Accommodation</t>
  </si>
  <si>
    <t>Estates MgtCentral Support</t>
  </si>
  <si>
    <t>Estates MgtDirect Support</t>
  </si>
  <si>
    <t>Estates MgtPrinting &amp; Stat</t>
  </si>
  <si>
    <t>Estates Mgt Phone Recharge</t>
  </si>
  <si>
    <t>Estates Mgt    Rech CM &amp; DRM</t>
  </si>
  <si>
    <t>Estates Mgt    Compensation</t>
  </si>
  <si>
    <t>Estates MgtPromotion &amp; Edu</t>
  </si>
  <si>
    <t>Estates MgtRefunds. Write</t>
  </si>
  <si>
    <t>Estates Mgt    Emergency Accom</t>
  </si>
  <si>
    <t>Estates Mgt Domestic Abuse</t>
  </si>
  <si>
    <t>Estates Mgt  Tenant Involvem't</t>
  </si>
  <si>
    <t>Estates Mgt    Under Occ Incen</t>
  </si>
  <si>
    <t>Estates Mgt    Grant Income</t>
  </si>
  <si>
    <t>Estates Mgtphone Rec</t>
  </si>
  <si>
    <t>Estates Mgt CBL ad. income</t>
  </si>
  <si>
    <t>Estates Mgt Sales RepofDisc</t>
  </si>
  <si>
    <t>Estates MgtAdmin Chg</t>
  </si>
  <si>
    <t>Estates MgtMisc Grnd Rent</t>
  </si>
  <si>
    <t>Eliz Ct Ctaker Salaries</t>
  </si>
  <si>
    <t>Eliz Ct Ctaker Salaries Accrual Movement</t>
  </si>
  <si>
    <t>Eliz Ct Ctaker Pension Lump Sum Contribution</t>
  </si>
  <si>
    <t>Eliz Ct CtakerBackfunded Supe</t>
  </si>
  <si>
    <t>Eliz Ct CtakerFire Extinguish</t>
  </si>
  <si>
    <t>Eliz Ct CtakerElectricity</t>
  </si>
  <si>
    <t>Eliz Ct Ctaker Contract Clean</t>
  </si>
  <si>
    <t>Eliz Ct Ctaker Other Cleaning</t>
  </si>
  <si>
    <t>Eliz Ct CtakerCleaning Mats</t>
  </si>
  <si>
    <t>Eliz Ct CtakerWater</t>
  </si>
  <si>
    <t>Eliz Ct CtakerNew Equipment</t>
  </si>
  <si>
    <t>Eliz Ct CtakerProt Clothing</t>
  </si>
  <si>
    <t>Eliz Ct Ctaker Other Contract</t>
  </si>
  <si>
    <t>Eliz Ct CtakerInsurance Rech</t>
  </si>
  <si>
    <t>Eliz Ct CtakerMobile Phones</t>
  </si>
  <si>
    <t>Eliz Ct CtakerCentral Support</t>
  </si>
  <si>
    <t>Eliz Ct CtakerDirect Support</t>
  </si>
  <si>
    <t>Eliz Ct Ctaker Emergency C Out</t>
  </si>
  <si>
    <t>Benn Way Ctake Salaries</t>
  </si>
  <si>
    <t>Benn Way Ctake Salaries Accrual Movement</t>
  </si>
  <si>
    <t>Benn Way Ctake Pension Lump Sum Contribution</t>
  </si>
  <si>
    <t>Benn Way CtakeBackfunded Supe</t>
  </si>
  <si>
    <t>Benn Way Ctake Travel Expenses</t>
  </si>
  <si>
    <t>Benn Way CtakeFire Extinguish</t>
  </si>
  <si>
    <t>Benn Way CtakeElectricity</t>
  </si>
  <si>
    <t>Benn Way Ctake Contract Clean</t>
  </si>
  <si>
    <t>Benn Way Ctake Other Cleaning</t>
  </si>
  <si>
    <t>Benn Way CtakeCleaning Mats</t>
  </si>
  <si>
    <t>Benn Way CtakeNew Equipment</t>
  </si>
  <si>
    <t>Benn Way CtakeProt Clothing</t>
  </si>
  <si>
    <t>Benn Way CtakeInsurance Rech</t>
  </si>
  <si>
    <t>Benn Way CtakeMobile Phones</t>
  </si>
  <si>
    <t>Benn Way CtakeCentral Support</t>
  </si>
  <si>
    <t>Benn Way CtakeDirect Support</t>
  </si>
  <si>
    <t>Benn Way Ctake Fees &amp; Charges</t>
  </si>
  <si>
    <t>Boult Cr Ctake Salaries</t>
  </si>
  <si>
    <t>Boult Cr Ctake Salaries Accrual Movement</t>
  </si>
  <si>
    <t>Boult Cr Ctake Pension Lump Sum Contribution</t>
  </si>
  <si>
    <t>Boult Cr CtakeBackfunded Supe</t>
  </si>
  <si>
    <t>Boult Cr CtakeFire Extinguish</t>
  </si>
  <si>
    <t>Boult Cr CtakeElectricity</t>
  </si>
  <si>
    <t>Boult Cr Ctake Contract Clean</t>
  </si>
  <si>
    <t>Boult Cr Ctake Other Cleaning</t>
  </si>
  <si>
    <t>Boult Cr Ctake Cleaning Mats</t>
  </si>
  <si>
    <t>Boult Cr CtakeNew Equipment</t>
  </si>
  <si>
    <t>Boult Cr CtakeProt Clothing</t>
  </si>
  <si>
    <t>Boult Cr CtakeInsurance Rech</t>
  </si>
  <si>
    <t>Boult Cr CtakeMobile Phones</t>
  </si>
  <si>
    <t>Boult Cr CtakeCentral Support</t>
  </si>
  <si>
    <t>Boult Cr CtakeDirect Support</t>
  </si>
  <si>
    <t>BMJ Ctaker     Salaries</t>
  </si>
  <si>
    <t>BMJ Ctaker Pension Lump Sum Contribution</t>
  </si>
  <si>
    <t>BMJ CtakerBackfunded Supe</t>
  </si>
  <si>
    <t>BMJ Ctaker Travel Expenses</t>
  </si>
  <si>
    <t>BMJ CtakerFire Extinguish</t>
  </si>
  <si>
    <t>BMJ CtakerElectricity</t>
  </si>
  <si>
    <t>BMJ Ctaker Contract Clean</t>
  </si>
  <si>
    <t>BMJ Ctaker Other Cleaning</t>
  </si>
  <si>
    <t>BMJ CtakerCleaning Mats</t>
  </si>
  <si>
    <t>BMJ CtakerWater</t>
  </si>
  <si>
    <t>BMJ CtakerNew Equipment</t>
  </si>
  <si>
    <t>BMJ CtakerInsurance Rech</t>
  </si>
  <si>
    <t>BMJ Ctaker     Central Support</t>
  </si>
  <si>
    <t>BMJ Ctaker Direct Support</t>
  </si>
  <si>
    <t>Communal AreasCleaning Mats</t>
  </si>
  <si>
    <t>Communal AreasNew Equipment</t>
  </si>
  <si>
    <t>Communal Areas Central Support</t>
  </si>
  <si>
    <t>Communal AreasDirect Support</t>
  </si>
  <si>
    <t>Housing Act AdvAudit Fees</t>
  </si>
  <si>
    <t>Housing Act AdvLife Insurance</t>
  </si>
  <si>
    <t>Housing Act AdvCentral Support</t>
  </si>
  <si>
    <t>Housing Act AdvDirect Support</t>
  </si>
  <si>
    <t>Housing Act AdvOWBC Precept</t>
  </si>
  <si>
    <t>Housing Act AdvLPA Precept</t>
  </si>
  <si>
    <t>Housing Act AdvInsComm Mortgag</t>
  </si>
  <si>
    <t>Housing Act AdvMort Repay</t>
  </si>
  <si>
    <t>Housing Act AdvMort Int</t>
  </si>
  <si>
    <t>Housing Act AdvWhite Goods</t>
  </si>
  <si>
    <t>Housing DivSalaries</t>
  </si>
  <si>
    <t>Housing Div Salaries Accrual Movement</t>
  </si>
  <si>
    <t>Housing Div Pension Lump Sum Contribution</t>
  </si>
  <si>
    <t>Housing Div Provision for Exit Packages</t>
  </si>
  <si>
    <t>Housing DivBackfunded Supe</t>
  </si>
  <si>
    <t>Housing DivSals Overtime</t>
  </si>
  <si>
    <t>Housing Div    Hired Staff</t>
  </si>
  <si>
    <t>Housing DivCar All Lump</t>
  </si>
  <si>
    <t>Housing DivFirst Aid Allow</t>
  </si>
  <si>
    <t>Housing DivTraining Exps</t>
  </si>
  <si>
    <t>Housing DivB.U.P.A.</t>
  </si>
  <si>
    <t>Housing DivTravel Expenses</t>
  </si>
  <si>
    <t>Housing DivProf Subs</t>
  </si>
  <si>
    <t>Housing DivNew Equipment</t>
  </si>
  <si>
    <t>Housing DivJournals/Books/</t>
  </si>
  <si>
    <t>Housing DivProt Clothing</t>
  </si>
  <si>
    <t>Housing Div Legal Fees</t>
  </si>
  <si>
    <t>Housing Div    Other External</t>
  </si>
  <si>
    <t>Housing DivPrinting and St</t>
  </si>
  <si>
    <t>Housing DivInsurance Rech</t>
  </si>
  <si>
    <t>Housing Div    Hospitality</t>
  </si>
  <si>
    <t>Housing DivPostage Rech</t>
  </si>
  <si>
    <t>Housing DivTeleTelephone Bills</t>
  </si>
  <si>
    <t>Housing DivMobile Phones</t>
  </si>
  <si>
    <t>Housing DivConference/Semi</t>
  </si>
  <si>
    <t>Housing DivAccommodation</t>
  </si>
  <si>
    <t>Housing Div    Central Support</t>
  </si>
  <si>
    <t>Housing DivCent Supt Serv</t>
  </si>
  <si>
    <t>Housing DivPrinting &amp; Stat</t>
  </si>
  <si>
    <t>Housing Div    Phone Recharge</t>
  </si>
  <si>
    <t>Housing Div    Postage Recharg</t>
  </si>
  <si>
    <t>Housing Div Depreciation</t>
  </si>
  <si>
    <t>Housing Div    O/Pay Training</t>
  </si>
  <si>
    <t>Housing Div    Admin Chg</t>
  </si>
  <si>
    <t>Housing DivSSC Recharge</t>
  </si>
  <si>
    <t>Check zero</t>
  </si>
  <si>
    <t>Professional Subscriptions - Officers</t>
  </si>
  <si>
    <t>Approved Changes 2018/19</t>
  </si>
  <si>
    <t>Reverse One Off Growth Items from 2018/19</t>
  </si>
  <si>
    <t>Additional Changes in Base (Accountant)</t>
  </si>
  <si>
    <t>Budget 2019/20</t>
  </si>
  <si>
    <t>Summary</t>
  </si>
  <si>
    <t>Cost Centre</t>
  </si>
  <si>
    <t>Service</t>
  </si>
  <si>
    <t>Comments</t>
  </si>
  <si>
    <t>Housing Revenue Account</t>
  </si>
  <si>
    <t>Estate Management</t>
  </si>
  <si>
    <t>Older Persons Services and Community Care :</t>
  </si>
  <si>
    <t>Churchill Close</t>
  </si>
  <si>
    <t>Marriott House</t>
  </si>
  <si>
    <t>William Peardon Court (Kings Drive)</t>
  </si>
  <si>
    <t>Communal Services</t>
  </si>
  <si>
    <t>Housing Support Officer</t>
  </si>
  <si>
    <t>Caretakers Services :</t>
  </si>
  <si>
    <t>Elizabeth Court</t>
  </si>
  <si>
    <t>Bennett Way</t>
  </si>
  <si>
    <t>Boulter Crescent</t>
  </si>
  <si>
    <t>Burgess St, Maromme Sq, Junction Rd</t>
  </si>
  <si>
    <t>Total Supervision &amp; Management</t>
  </si>
  <si>
    <t>Repairs &amp; Maintenance</t>
  </si>
  <si>
    <t>1****</t>
  </si>
  <si>
    <t>NET COST OF SERVICES</t>
  </si>
  <si>
    <t>Capital Charges</t>
  </si>
  <si>
    <t>Appropriations</t>
  </si>
  <si>
    <t>Reserve Balance B/Fwd</t>
  </si>
  <si>
    <t>Reserve Balance C/Fwd</t>
  </si>
  <si>
    <t>Council Tax on Void Properties</t>
  </si>
  <si>
    <t>Depreciation</t>
  </si>
  <si>
    <t>Provision for Bad Debts</t>
  </si>
  <si>
    <t>Rents - Dwellings</t>
  </si>
  <si>
    <t>Service Charges for Lease Held Flats</t>
  </si>
  <si>
    <t>Rents - Shop</t>
  </si>
  <si>
    <t>Rents - Garage</t>
  </si>
  <si>
    <t>Overtime</t>
  </si>
  <si>
    <t>Travelling Expenses</t>
  </si>
  <si>
    <t>Lift Repairs</t>
  </si>
  <si>
    <t>Fire Extinguishers</t>
  </si>
  <si>
    <t>Electricity</t>
  </si>
  <si>
    <t>Gas</t>
  </si>
  <si>
    <t>Contract Cleaning</t>
  </si>
  <si>
    <t>Cleaning Materials</t>
  </si>
  <si>
    <t>Water</t>
  </si>
  <si>
    <t>New Equipment</t>
  </si>
  <si>
    <t>TV Licence</t>
  </si>
  <si>
    <t>Legionella Testing</t>
  </si>
  <si>
    <t>Telephones</t>
  </si>
  <si>
    <t>Alarms</t>
  </si>
  <si>
    <t>Central Heating Charges</t>
  </si>
  <si>
    <t>Guest Room Charges</t>
  </si>
  <si>
    <t>Rental P.C.N. Site</t>
  </si>
  <si>
    <t>Er's Pension Contribution Prepayment</t>
  </si>
  <si>
    <t>Central Support Costs</t>
  </si>
  <si>
    <t>Direct Support Costs</t>
  </si>
  <si>
    <t>Maintenance Contracts</t>
  </si>
  <si>
    <t>Fire &amp; Security Alarms</t>
  </si>
  <si>
    <t>Wi-Fi</t>
  </si>
  <si>
    <t>Replacement Keys</t>
  </si>
  <si>
    <t>TV Licences</t>
  </si>
  <si>
    <t>Legionella Tests</t>
  </si>
  <si>
    <t>Printing &amp; Stationery</t>
  </si>
  <si>
    <t>Fire &amp; Security Alarm</t>
  </si>
  <si>
    <t>Scooter Electric Charge</t>
  </si>
  <si>
    <t>Cleaning Contract</t>
  </si>
  <si>
    <t>Equipment</t>
  </si>
  <si>
    <t>Emergency Mobile Warden Service</t>
  </si>
  <si>
    <t>Telephone Charges - Lifelines</t>
  </si>
  <si>
    <t>Central Control System  - Lifeline</t>
  </si>
  <si>
    <t>Speech Call Door Entry System</t>
  </si>
  <si>
    <t>Grounds Maintenance Recharge</t>
  </si>
  <si>
    <t>Training</t>
  </si>
  <si>
    <t>Professional Fees - Officers</t>
  </si>
  <si>
    <t>Professional Svces. Orchard Development</t>
  </si>
  <si>
    <t>Printing and Stationery</t>
  </si>
  <si>
    <t>Conference / Seminars</t>
  </si>
  <si>
    <t>Journals Books &amp; Subscriptions</t>
  </si>
  <si>
    <t>General Maint</t>
  </si>
  <si>
    <t>Misc</t>
  </si>
  <si>
    <t>Plumbing</t>
  </si>
  <si>
    <t>Electrical</t>
  </si>
  <si>
    <t>Structural</t>
  </si>
  <si>
    <t>External Site</t>
  </si>
  <si>
    <t>Decorations</t>
  </si>
  <si>
    <t>Window Maintenance</t>
  </si>
  <si>
    <t>Garages</t>
  </si>
  <si>
    <t>Joinery</t>
  </si>
  <si>
    <t>Rubbish Collection</t>
  </si>
  <si>
    <t>Void Maint</t>
  </si>
  <si>
    <t>Tipping Costs</t>
  </si>
  <si>
    <t>Planned Maint</t>
  </si>
  <si>
    <t>Insulation</t>
  </si>
  <si>
    <t>Heating &amp; Ventilation</t>
  </si>
  <si>
    <t>Electrical Upgrades</t>
  </si>
  <si>
    <t>Structural Work</t>
  </si>
  <si>
    <t>External Improvements</t>
  </si>
  <si>
    <t>Painting Programme</t>
  </si>
  <si>
    <t>Asbestos Surveys</t>
  </si>
  <si>
    <t>Asbestos Remedial Work</t>
  </si>
  <si>
    <t>Fire Risk Assessments</t>
  </si>
  <si>
    <t>Flooring Upgrades</t>
  </si>
  <si>
    <t>Water Main Replacement</t>
  </si>
  <si>
    <t>Tree Pruning and Removal</t>
  </si>
  <si>
    <t>Lift Upgrades</t>
  </si>
  <si>
    <t>Gutter Replacements</t>
  </si>
  <si>
    <t>Minor Disabled Adaptations</t>
  </si>
  <si>
    <t>Larger Schemes</t>
  </si>
  <si>
    <t>Service Repairs Contract</t>
  </si>
  <si>
    <t>Fees &amp; Charges</t>
  </si>
  <si>
    <t>Leave Adjustment</t>
  </si>
  <si>
    <t>Backfunded Super</t>
  </si>
  <si>
    <t>Emergency Callout Recharge</t>
  </si>
  <si>
    <t>Depot Recharge</t>
  </si>
  <si>
    <t>REPAIRS AND MAINTENANCE</t>
  </si>
  <si>
    <t>REPAIRS AND MAINTENANCE SUB TOTAL</t>
  </si>
  <si>
    <t>Capital Charges and Appropriations</t>
  </si>
  <si>
    <t>CAPITAL CHARGES</t>
  </si>
  <si>
    <t>APPROPRIATIONS</t>
  </si>
  <si>
    <t>TOTAL CAPITAL CHARGES and APPROPRIATIONS</t>
  </si>
  <si>
    <t>Revenue Contributions to Capital</t>
  </si>
  <si>
    <t>Impairment</t>
  </si>
  <si>
    <t>Gain on Disposal</t>
  </si>
  <si>
    <t>Interest Paid on Loans</t>
  </si>
  <si>
    <t>Interest Received on Balances</t>
  </si>
  <si>
    <t>Transfer to/(from) Minimum Revenue Reserve</t>
  </si>
  <si>
    <t>Other Adjustments</t>
  </si>
  <si>
    <t>Impairment of Non Current Assets</t>
  </si>
  <si>
    <t>-</t>
  </si>
  <si>
    <t>Pension Adjustments</t>
  </si>
  <si>
    <t>Year End Adjustments</t>
  </si>
  <si>
    <t>To balance previous year</t>
  </si>
  <si>
    <t>Estates Mgt Other Cleaning</t>
  </si>
  <si>
    <t>Under Occupation Incentive Scheme</t>
  </si>
  <si>
    <t xml:space="preserve"> </t>
  </si>
  <si>
    <t>General Repairs</t>
  </si>
  <si>
    <t>Central Heating</t>
  </si>
  <si>
    <t>Voids</t>
  </si>
  <si>
    <t>Planned Maint Larger Scemes</t>
  </si>
  <si>
    <t>Bassett St Flats</t>
  </si>
  <si>
    <t>Brabazon Rd</t>
  </si>
  <si>
    <t>Burgess Street</t>
  </si>
  <si>
    <t>Countesthorpe Road</t>
  </si>
  <si>
    <t>Garden Close</t>
  </si>
  <si>
    <t>Gladstone Close</t>
  </si>
  <si>
    <t>Iliffe Avenue</t>
  </si>
  <si>
    <t>Junction Road</t>
  </si>
  <si>
    <t>Kenilworth Road</t>
  </si>
  <si>
    <t>King Street</t>
  </si>
  <si>
    <t>Malham Way</t>
  </si>
  <si>
    <t>Maromme Square</t>
  </si>
  <si>
    <t>Newton Lane</t>
  </si>
  <si>
    <t>Welford Road</t>
  </si>
  <si>
    <t>William Peardon</t>
  </si>
  <si>
    <t>Blaby Road</t>
  </si>
  <si>
    <t>Check</t>
  </si>
  <si>
    <t>Repairs to Central Heating</t>
  </si>
  <si>
    <t>Planned</t>
  </si>
  <si>
    <t>Minor Dis Adapt</t>
  </si>
  <si>
    <t>Planned Larger Schemes</t>
  </si>
  <si>
    <t>Service Repair Contracts</t>
  </si>
  <si>
    <t>Bennet Way</t>
  </si>
  <si>
    <t>Burgess St</t>
  </si>
  <si>
    <t>Junction Rd</t>
  </si>
  <si>
    <t>Kenilworth Drive</t>
  </si>
  <si>
    <t>Maromme Sq</t>
  </si>
  <si>
    <t>Marriott Hse</t>
  </si>
  <si>
    <t>Welford Rd</t>
  </si>
  <si>
    <t>Integra</t>
  </si>
  <si>
    <t>Repairs Expense Heads Only</t>
  </si>
  <si>
    <t>Actuals Cost Centre Summary</t>
  </si>
  <si>
    <t>Integra Actual</t>
  </si>
  <si>
    <t>Orchard</t>
  </si>
  <si>
    <t>Monitoring Officer</t>
  </si>
  <si>
    <t>Budget set by</t>
  </si>
  <si>
    <t>SN</t>
  </si>
  <si>
    <t>Finance</t>
  </si>
  <si>
    <t>JS</t>
  </si>
  <si>
    <t>AT</t>
  </si>
  <si>
    <t>Budget held centrally</t>
  </si>
  <si>
    <t>SMT</t>
  </si>
  <si>
    <t>Held on 11504 Communal Areas</t>
  </si>
  <si>
    <t>Income Team</t>
  </si>
  <si>
    <t>Housing Revenue Legal Fees</t>
  </si>
  <si>
    <t>Housing Revenue Estate Agents</t>
  </si>
  <si>
    <t>Housing Section</t>
  </si>
  <si>
    <t>SSC Only</t>
  </si>
  <si>
    <t>All Indirect Charges</t>
  </si>
  <si>
    <t>0800 Training</t>
  </si>
  <si>
    <t>2500 Printing &amp; Stationery</t>
  </si>
  <si>
    <t>Land Registry Fees</t>
  </si>
  <si>
    <t>Adjustments to Outturn</t>
  </si>
  <si>
    <t>INCOME</t>
  </si>
  <si>
    <t>EXPENDITURE</t>
  </si>
  <si>
    <t>Employee Costs</t>
  </si>
  <si>
    <t>Sub total</t>
  </si>
  <si>
    <t>Projects</t>
  </si>
  <si>
    <t>Supplies and Services</t>
  </si>
  <si>
    <t>Recharge from the general fund</t>
  </si>
  <si>
    <t>Income</t>
  </si>
  <si>
    <t>Sub-total</t>
  </si>
  <si>
    <t>Premises Repairs</t>
  </si>
  <si>
    <t>Premises Expenses</t>
  </si>
  <si>
    <t>Total Expenditure</t>
  </si>
  <si>
    <t>Employee Expenses</t>
  </si>
  <si>
    <t>General Repairs Property Rents and Leases</t>
  </si>
  <si>
    <t>Serv Rep Cont Legionella Test</t>
  </si>
  <si>
    <t>Housing Revenue Set Up Hand Back Costs</t>
  </si>
  <si>
    <t>Estates Mgt Property Rents and Leases</t>
  </si>
  <si>
    <t>Budget Remaining</t>
  </si>
  <si>
    <t>Remaining Budget</t>
  </si>
  <si>
    <t>Adjustments to Budget</t>
  </si>
  <si>
    <t>Housing Revenue NNDR</t>
  </si>
  <si>
    <t>Housing Revenue Account Rental Income and Other Expenditure</t>
  </si>
  <si>
    <t>Estates management</t>
  </si>
  <si>
    <t>William Peardon Court</t>
  </si>
  <si>
    <t>Communal Areas</t>
  </si>
  <si>
    <t>Housing Support Officers</t>
  </si>
  <si>
    <t>Marrome, Burgess St and Junction Road</t>
  </si>
  <si>
    <t>Housing Division</t>
  </si>
  <si>
    <t>Savings Plans</t>
  </si>
  <si>
    <t>Permenant Growth</t>
  </si>
  <si>
    <t>One off Growth</t>
  </si>
  <si>
    <t>CJR</t>
  </si>
  <si>
    <t>VARIANCE Spend vs Revised</t>
  </si>
  <si>
    <t>Estate Agents Fees re Valuation of Assets</t>
  </si>
  <si>
    <t>Professional Fees - Orchard Development</t>
  </si>
  <si>
    <t>Confrences and Seminars</t>
  </si>
  <si>
    <t>Debt Management Charges</t>
  </si>
  <si>
    <t>General Repairs Grant Income</t>
  </si>
  <si>
    <t>To be moved to estates and maintenance</t>
  </si>
  <si>
    <t>Capital Charges Debt Charges. D</t>
  </si>
  <si>
    <t>Capital Charges Gain on Disposa</t>
  </si>
  <si>
    <t>Capital ChargesNotional Int</t>
  </si>
  <si>
    <t>Capital ChargesDirect Revenue</t>
  </si>
  <si>
    <t>Capital ChargesMort Repay</t>
  </si>
  <si>
    <t>Capital ChargesCap ChgsInt rec</t>
  </si>
  <si>
    <t>Appropriations Tran to Hsg Rep</t>
  </si>
  <si>
    <t>Appropriations Debt Charges. P</t>
  </si>
  <si>
    <t>Appropriations Gain on Disposa</t>
  </si>
  <si>
    <t>Appropriations Direct Revenue</t>
  </si>
  <si>
    <t>Appropriations Software Aquisi</t>
  </si>
  <si>
    <t>Appropriations Trans from MRR</t>
  </si>
  <si>
    <t>Appropriations App to Reserves</t>
  </si>
  <si>
    <t>Appropriations Contributions</t>
  </si>
  <si>
    <t>Appropriations External Income Reserve</t>
  </si>
  <si>
    <t>Appropriations BackfundedSuper</t>
  </si>
  <si>
    <t>Appropriations Depn Write Back</t>
  </si>
  <si>
    <t>HRA Surplus/DefBal Transfer</t>
  </si>
  <si>
    <t>Legal Fees</t>
  </si>
  <si>
    <t>Rent</t>
  </si>
  <si>
    <t>Misc Grnd Rent</t>
  </si>
  <si>
    <t>Compensation</t>
  </si>
  <si>
    <t>100010100</t>
  </si>
  <si>
    <t>100010101</t>
  </si>
  <si>
    <t>100010102</t>
  </si>
  <si>
    <t>100010120</t>
  </si>
  <si>
    <t>100010150</t>
  </si>
  <si>
    <t>100010200</t>
  </si>
  <si>
    <t>100010400</t>
  </si>
  <si>
    <t>100010800</t>
  </si>
  <si>
    <t>100010930</t>
  </si>
  <si>
    <t>100010975</t>
  </si>
  <si>
    <t>100010981</t>
  </si>
  <si>
    <t>100011040</t>
  </si>
  <si>
    <t>100011041</t>
  </si>
  <si>
    <t>100011042</t>
  </si>
  <si>
    <t>100011043</t>
  </si>
  <si>
    <t>100011044</t>
  </si>
  <si>
    <t>100011045</t>
  </si>
  <si>
    <t>100011046</t>
  </si>
  <si>
    <t>100011047</t>
  </si>
  <si>
    <t>100011048</t>
  </si>
  <si>
    <t>100011049</t>
  </si>
  <si>
    <t>100011051</t>
  </si>
  <si>
    <t>100011055</t>
  </si>
  <si>
    <t>100011401</t>
  </si>
  <si>
    <t>100011600</t>
  </si>
  <si>
    <t>100012000</t>
  </si>
  <si>
    <t>100012003</t>
  </si>
  <si>
    <t>100012004</t>
  </si>
  <si>
    <t>100012022</t>
  </si>
  <si>
    <t>100012028</t>
  </si>
  <si>
    <t>100012510</t>
  </si>
  <si>
    <t>100012706</t>
  </si>
  <si>
    <t>100013300</t>
  </si>
  <si>
    <t>100014600</t>
  </si>
  <si>
    <t>100014610</t>
  </si>
  <si>
    <t>100014611</t>
  </si>
  <si>
    <t>100014618</t>
  </si>
  <si>
    <t>100014619</t>
  </si>
  <si>
    <t>100014622</t>
  </si>
  <si>
    <t>100014623</t>
  </si>
  <si>
    <t>100015007</t>
  </si>
  <si>
    <t>100015602</t>
  </si>
  <si>
    <t>100015902</t>
  </si>
  <si>
    <t>100019051</t>
  </si>
  <si>
    <t>100019053</t>
  </si>
  <si>
    <t>100019054</t>
  </si>
  <si>
    <t>100019100</t>
  </si>
  <si>
    <t>100019200</t>
  </si>
  <si>
    <t>100019362</t>
  </si>
  <si>
    <t>100021042</t>
  </si>
  <si>
    <t>100022471</t>
  </si>
  <si>
    <t>100030200</t>
  </si>
  <si>
    <t>100031040</t>
  </si>
  <si>
    <t>100031041</t>
  </si>
  <si>
    <t>100031042</t>
  </si>
  <si>
    <t>100031043</t>
  </si>
  <si>
    <t>100031044</t>
  </si>
  <si>
    <t>100031045</t>
  </si>
  <si>
    <t>100031046</t>
  </si>
  <si>
    <t>100031047</t>
  </si>
  <si>
    <t>100031049</t>
  </si>
  <si>
    <t>100031051</t>
  </si>
  <si>
    <t>100032415</t>
  </si>
  <si>
    <t>100035608</t>
  </si>
  <si>
    <t>105155068</t>
  </si>
  <si>
    <t>105165068</t>
  </si>
  <si>
    <t>105175068</t>
  </si>
  <si>
    <t>105185068</t>
  </si>
  <si>
    <t>105195068</t>
  </si>
  <si>
    <t>107111040</t>
  </si>
  <si>
    <t>107131040</t>
  </si>
  <si>
    <t>107141040</t>
  </si>
  <si>
    <t>107175068</t>
  </si>
  <si>
    <t>107185068</t>
  </si>
  <si>
    <t>107195068</t>
  </si>
  <si>
    <t>109011040</t>
  </si>
  <si>
    <t>109011042</t>
  </si>
  <si>
    <t>109011043</t>
  </si>
  <si>
    <t>109011044</t>
  </si>
  <si>
    <t>109011045</t>
  </si>
  <si>
    <t>109011046</t>
  </si>
  <si>
    <t>109011047</t>
  </si>
  <si>
    <t>109011048</t>
  </si>
  <si>
    <t>109011050</t>
  </si>
  <si>
    <t>109011051</t>
  </si>
  <si>
    <t>109011052</t>
  </si>
  <si>
    <t>109011053</t>
  </si>
  <si>
    <t>109011054</t>
  </si>
  <si>
    <t>109011056</t>
  </si>
  <si>
    <t>109011057</t>
  </si>
  <si>
    <t>109011140</t>
  </si>
  <si>
    <t>109012440</t>
  </si>
  <si>
    <t>109021040</t>
  </si>
  <si>
    <t>109021041</t>
  </si>
  <si>
    <t>109021042</t>
  </si>
  <si>
    <t>109021043</t>
  </si>
  <si>
    <t>109021044</t>
  </si>
  <si>
    <t>109021045</t>
  </si>
  <si>
    <t>109021047</t>
  </si>
  <si>
    <t>109021049</t>
  </si>
  <si>
    <t>109031040</t>
  </si>
  <si>
    <t>109031041</t>
  </si>
  <si>
    <t>109031042</t>
  </si>
  <si>
    <t>109031043</t>
  </si>
  <si>
    <t>109031044</t>
  </si>
  <si>
    <t>109031045</t>
  </si>
  <si>
    <t>109031046</t>
  </si>
  <si>
    <t>109031047</t>
  </si>
  <si>
    <t>109031048</t>
  </si>
  <si>
    <t>109041042</t>
  </si>
  <si>
    <t>109042471</t>
  </si>
  <si>
    <t>109045007</t>
  </si>
  <si>
    <t>109051047</t>
  </si>
  <si>
    <t>110010150</t>
  </si>
  <si>
    <t>110011040</t>
  </si>
  <si>
    <t>110011041</t>
  </si>
  <si>
    <t>110011042</t>
  </si>
  <si>
    <t>110011043</t>
  </si>
  <si>
    <t>110011044</t>
  </si>
  <si>
    <t>110011045</t>
  </si>
  <si>
    <t>110011046</t>
  </si>
  <si>
    <t>110011047</t>
  </si>
  <si>
    <t>110011048</t>
  </si>
  <si>
    <t>110011049</t>
  </si>
  <si>
    <t>110011400</t>
  </si>
  <si>
    <t>110012432</t>
  </si>
  <si>
    <t>110012470</t>
  </si>
  <si>
    <t>110020400</t>
  </si>
  <si>
    <t>110021040</t>
  </si>
  <si>
    <t>110021041</t>
  </si>
  <si>
    <t>110021042</t>
  </si>
  <si>
    <t>110021043</t>
  </si>
  <si>
    <t>110021044</t>
  </si>
  <si>
    <t>110021045</t>
  </si>
  <si>
    <t>110021046</t>
  </si>
  <si>
    <t>110021047</t>
  </si>
  <si>
    <t>110021048</t>
  </si>
  <si>
    <t>110021049</t>
  </si>
  <si>
    <t>110025902</t>
  </si>
  <si>
    <t>110029054</t>
  </si>
  <si>
    <t>110030400</t>
  </si>
  <si>
    <t>110031040</t>
  </si>
  <si>
    <t>110031041</t>
  </si>
  <si>
    <t>110031042</t>
  </si>
  <si>
    <t>110031043</t>
  </si>
  <si>
    <t>110031044</t>
  </si>
  <si>
    <t>110031045</t>
  </si>
  <si>
    <t>110031046</t>
  </si>
  <si>
    <t>110031047</t>
  </si>
  <si>
    <t>110031048</t>
  </si>
  <si>
    <t>110031049</t>
  </si>
  <si>
    <t>110032432</t>
  </si>
  <si>
    <t>110032470</t>
  </si>
  <si>
    <t>110033300</t>
  </si>
  <si>
    <t>110035902</t>
  </si>
  <si>
    <t>110039054</t>
  </si>
  <si>
    <t>110039100</t>
  </si>
  <si>
    <t>110039101</t>
  </si>
  <si>
    <t>110040400</t>
  </si>
  <si>
    <t>110041040</t>
  </si>
  <si>
    <t>110041041</t>
  </si>
  <si>
    <t>110041042</t>
  </si>
  <si>
    <t>110041043</t>
  </si>
  <si>
    <t>110041044</t>
  </si>
  <si>
    <t>110041045</t>
  </si>
  <si>
    <t>110041046</t>
  </si>
  <si>
    <t>110041047</t>
  </si>
  <si>
    <t>110041048</t>
  </si>
  <si>
    <t>110041049</t>
  </si>
  <si>
    <t>110041400</t>
  </si>
  <si>
    <t>110045610</t>
  </si>
  <si>
    <t>110051040</t>
  </si>
  <si>
    <t>110051041</t>
  </si>
  <si>
    <t>110051042</t>
  </si>
  <si>
    <t>110051043</t>
  </si>
  <si>
    <t>110051044</t>
  </si>
  <si>
    <t>110051045</t>
  </si>
  <si>
    <t>110051046</t>
  </si>
  <si>
    <t>110051047</t>
  </si>
  <si>
    <t>110051048</t>
  </si>
  <si>
    <t>110051049</t>
  </si>
  <si>
    <t>110051400</t>
  </si>
  <si>
    <t>110060400</t>
  </si>
  <si>
    <t>110061040</t>
  </si>
  <si>
    <t>110061041</t>
  </si>
  <si>
    <t>110061042</t>
  </si>
  <si>
    <t>110061043</t>
  </si>
  <si>
    <t>110061044</t>
  </si>
  <si>
    <t>110061045</t>
  </si>
  <si>
    <t>110061046</t>
  </si>
  <si>
    <t>110061047</t>
  </si>
  <si>
    <t>110061048</t>
  </si>
  <si>
    <t>110061049</t>
  </si>
  <si>
    <t>110062500</t>
  </si>
  <si>
    <t>110071040</t>
  </si>
  <si>
    <t>110071041</t>
  </si>
  <si>
    <t>110071042</t>
  </si>
  <si>
    <t>110071043</t>
  </si>
  <si>
    <t>110071044</t>
  </si>
  <si>
    <t>110071045</t>
  </si>
  <si>
    <t>110071046</t>
  </si>
  <si>
    <t>110071047</t>
  </si>
  <si>
    <t>110071048</t>
  </si>
  <si>
    <t>110071049</t>
  </si>
  <si>
    <t>110071400</t>
  </si>
  <si>
    <t>110081040</t>
  </si>
  <si>
    <t>110081041</t>
  </si>
  <si>
    <t>110081042</t>
  </si>
  <si>
    <t>110081043</t>
  </si>
  <si>
    <t>110081044</t>
  </si>
  <si>
    <t>110081045</t>
  </si>
  <si>
    <t>110081046</t>
  </si>
  <si>
    <t>110081047</t>
  </si>
  <si>
    <t>110081048</t>
  </si>
  <si>
    <t>110081049</t>
  </si>
  <si>
    <t>110089054</t>
  </si>
  <si>
    <t>110091040</t>
  </si>
  <si>
    <t>110091041</t>
  </si>
  <si>
    <t>110091042</t>
  </si>
  <si>
    <t>110091043</t>
  </si>
  <si>
    <t>110091044</t>
  </si>
  <si>
    <t>110091045</t>
  </si>
  <si>
    <t>110091046</t>
  </si>
  <si>
    <t>110091047</t>
  </si>
  <si>
    <t>110091048</t>
  </si>
  <si>
    <t>110091049</t>
  </si>
  <si>
    <t>110091400</t>
  </si>
  <si>
    <t>110101040</t>
  </si>
  <si>
    <t>110101041</t>
  </si>
  <si>
    <t>110101042</t>
  </si>
  <si>
    <t>110101043</t>
  </si>
  <si>
    <t>110101044</t>
  </si>
  <si>
    <t>110101045</t>
  </si>
  <si>
    <t>110101046</t>
  </si>
  <si>
    <t>110101047</t>
  </si>
  <si>
    <t>110101048</t>
  </si>
  <si>
    <t>110101049</t>
  </si>
  <si>
    <t>110101140</t>
  </si>
  <si>
    <t>110101400</t>
  </si>
  <si>
    <t>110110400</t>
  </si>
  <si>
    <t>110111040</t>
  </si>
  <si>
    <t>110111041</t>
  </si>
  <si>
    <t>110111042</t>
  </si>
  <si>
    <t>110111043</t>
  </si>
  <si>
    <t>110111044</t>
  </si>
  <si>
    <t>110111045</t>
  </si>
  <si>
    <t>110111046</t>
  </si>
  <si>
    <t>110111047</t>
  </si>
  <si>
    <t>110111048</t>
  </si>
  <si>
    <t>110111049</t>
  </si>
  <si>
    <t>110111400</t>
  </si>
  <si>
    <t>110111500</t>
  </si>
  <si>
    <t>110112432</t>
  </si>
  <si>
    <t>110120400</t>
  </si>
  <si>
    <t>110121040</t>
  </si>
  <si>
    <t>110121041</t>
  </si>
  <si>
    <t>110121042</t>
  </si>
  <si>
    <t>110121043</t>
  </si>
  <si>
    <t>110121044</t>
  </si>
  <si>
    <t>110121045</t>
  </si>
  <si>
    <t>110121046</t>
  </si>
  <si>
    <t>110121047</t>
  </si>
  <si>
    <t>110121048</t>
  </si>
  <si>
    <t>110121049</t>
  </si>
  <si>
    <t>110125902</t>
  </si>
  <si>
    <t>110129054</t>
  </si>
  <si>
    <t>110131040</t>
  </si>
  <si>
    <t>110131041</t>
  </si>
  <si>
    <t>110131042</t>
  </si>
  <si>
    <t>110131043</t>
  </si>
  <si>
    <t>110131044</t>
  </si>
  <si>
    <t>110131045</t>
  </si>
  <si>
    <t>110131046</t>
  </si>
  <si>
    <t>110131047</t>
  </si>
  <si>
    <t>110131048</t>
  </si>
  <si>
    <t>110131049</t>
  </si>
  <si>
    <t>110131400</t>
  </si>
  <si>
    <t>110140400</t>
  </si>
  <si>
    <t>110141040</t>
  </si>
  <si>
    <t>110141041</t>
  </si>
  <si>
    <t>110141042</t>
  </si>
  <si>
    <t>110141043</t>
  </si>
  <si>
    <t>110141044</t>
  </si>
  <si>
    <t>110141045</t>
  </si>
  <si>
    <t>110141046</t>
  </si>
  <si>
    <t>110141047</t>
  </si>
  <si>
    <t>110141048</t>
  </si>
  <si>
    <t>110141049</t>
  </si>
  <si>
    <t>110141400</t>
  </si>
  <si>
    <t>110151040</t>
  </si>
  <si>
    <t>110151041</t>
  </si>
  <si>
    <t>110151042</t>
  </si>
  <si>
    <t>110151043</t>
  </si>
  <si>
    <t>110151044</t>
  </si>
  <si>
    <t>110151045</t>
  </si>
  <si>
    <t>110151046</t>
  </si>
  <si>
    <t>110151047</t>
  </si>
  <si>
    <t>110151048</t>
  </si>
  <si>
    <t>110151049</t>
  </si>
  <si>
    <t>110160400</t>
  </si>
  <si>
    <t>110161040</t>
  </si>
  <si>
    <t>110161041</t>
  </si>
  <si>
    <t>110161042</t>
  </si>
  <si>
    <t>110161043</t>
  </si>
  <si>
    <t>110161044</t>
  </si>
  <si>
    <t>110161045</t>
  </si>
  <si>
    <t>110161046</t>
  </si>
  <si>
    <t>110161047</t>
  </si>
  <si>
    <t>110161048</t>
  </si>
  <si>
    <t>110161049</t>
  </si>
  <si>
    <t>110161400</t>
  </si>
  <si>
    <t>110169054</t>
  </si>
  <si>
    <t>110170400</t>
  </si>
  <si>
    <t>110171040</t>
  </si>
  <si>
    <t>110171041</t>
  </si>
  <si>
    <t>110171042</t>
  </si>
  <si>
    <t>110171043</t>
  </si>
  <si>
    <t>110171044</t>
  </si>
  <si>
    <t>110171045</t>
  </si>
  <si>
    <t>110171046</t>
  </si>
  <si>
    <t>110171047</t>
  </si>
  <si>
    <t>110171048</t>
  </si>
  <si>
    <t>110171049</t>
  </si>
  <si>
    <t>110171052</t>
  </si>
  <si>
    <t>110171135</t>
  </si>
  <si>
    <t>110181040</t>
  </si>
  <si>
    <t>110181041</t>
  </si>
  <si>
    <t>110181042</t>
  </si>
  <si>
    <t>110181043</t>
  </si>
  <si>
    <t>110181044</t>
  </si>
  <si>
    <t>110181045</t>
  </si>
  <si>
    <t>110181046</t>
  </si>
  <si>
    <t>110181047</t>
  </si>
  <si>
    <t>110181048</t>
  </si>
  <si>
    <t>110181049</t>
  </si>
  <si>
    <t>110181400</t>
  </si>
  <si>
    <t>110191040</t>
  </si>
  <si>
    <t>110191041</t>
  </si>
  <si>
    <t>110191042</t>
  </si>
  <si>
    <t>110191043</t>
  </si>
  <si>
    <t>110191044</t>
  </si>
  <si>
    <t>110191045</t>
  </si>
  <si>
    <t>110191046</t>
  </si>
  <si>
    <t>110191047</t>
  </si>
  <si>
    <t>110191048</t>
  </si>
  <si>
    <t>110191049</t>
  </si>
  <si>
    <t>110191400</t>
  </si>
  <si>
    <t>110200400</t>
  </si>
  <si>
    <t>110201040</t>
  </si>
  <si>
    <t>110201041</t>
  </si>
  <si>
    <t>110201042</t>
  </si>
  <si>
    <t>110201043</t>
  </si>
  <si>
    <t>110201044</t>
  </si>
  <si>
    <t>110201045</t>
  </si>
  <si>
    <t>110201046</t>
  </si>
  <si>
    <t>110201047</t>
  </si>
  <si>
    <t>110201048</t>
  </si>
  <si>
    <t>110201049</t>
  </si>
  <si>
    <t>110201500</t>
  </si>
  <si>
    <t>110204610</t>
  </si>
  <si>
    <t>110204611</t>
  </si>
  <si>
    <t>110211040</t>
  </si>
  <si>
    <t>110211041</t>
  </si>
  <si>
    <t>110211042</t>
  </si>
  <si>
    <t>110211043</t>
  </si>
  <si>
    <t>110211044</t>
  </si>
  <si>
    <t>110211045</t>
  </si>
  <si>
    <t>110211046</t>
  </si>
  <si>
    <t>110211047</t>
  </si>
  <si>
    <t>110211048</t>
  </si>
  <si>
    <t>110211049</t>
  </si>
  <si>
    <t>115010100</t>
  </si>
  <si>
    <t>115010101</t>
  </si>
  <si>
    <t>115010102</t>
  </si>
  <si>
    <t>115010120</t>
  </si>
  <si>
    <t>115010150</t>
  </si>
  <si>
    <t>115010200</t>
  </si>
  <si>
    <t>115010700</t>
  </si>
  <si>
    <t>115010930</t>
  </si>
  <si>
    <t>115011140</t>
  </si>
  <si>
    <t>115011149</t>
  </si>
  <si>
    <t>115011400</t>
  </si>
  <si>
    <t>115011401</t>
  </si>
  <si>
    <t>115011500</t>
  </si>
  <si>
    <t>115011501</t>
  </si>
  <si>
    <t>115011502</t>
  </si>
  <si>
    <t>115011620</t>
  </si>
  <si>
    <t>115012000</t>
  </si>
  <si>
    <t>115012016</t>
  </si>
  <si>
    <t>115012437</t>
  </si>
  <si>
    <t>115012471</t>
  </si>
  <si>
    <t>115012502</t>
  </si>
  <si>
    <t>115012510</t>
  </si>
  <si>
    <t>115012703</t>
  </si>
  <si>
    <t>115012706</t>
  </si>
  <si>
    <t>115012711</t>
  </si>
  <si>
    <t>115012713</t>
  </si>
  <si>
    <t>115012900</t>
  </si>
  <si>
    <t>115014610</t>
  </si>
  <si>
    <t>115014611</t>
  </si>
  <si>
    <t>115014622</t>
  </si>
  <si>
    <t>115019075</t>
  </si>
  <si>
    <t>115019077</t>
  </si>
  <si>
    <t>115019552</t>
  </si>
  <si>
    <t>115019554</t>
  </si>
  <si>
    <t>115019557</t>
  </si>
  <si>
    <t>115019607</t>
  </si>
  <si>
    <t>115020100</t>
  </si>
  <si>
    <t>115020101</t>
  </si>
  <si>
    <t>115020102</t>
  </si>
  <si>
    <t>115020120</t>
  </si>
  <si>
    <t>115020200</t>
  </si>
  <si>
    <t>115020700</t>
  </si>
  <si>
    <t>115020760</t>
  </si>
  <si>
    <t>115020800</t>
  </si>
  <si>
    <t>115020930</t>
  </si>
  <si>
    <t>115021135</t>
  </si>
  <si>
    <t>115021140</t>
  </si>
  <si>
    <t>115021149</t>
  </si>
  <si>
    <t>115021400</t>
  </si>
  <si>
    <t>115021401</t>
  </si>
  <si>
    <t>115021500</t>
  </si>
  <si>
    <t>115021501</t>
  </si>
  <si>
    <t>115021502</t>
  </si>
  <si>
    <t>115021620</t>
  </si>
  <si>
    <t>115022000</t>
  </si>
  <si>
    <t>115022012</t>
  </si>
  <si>
    <t>115022016</t>
  </si>
  <si>
    <t>115022409</t>
  </si>
  <si>
    <t>115022471</t>
  </si>
  <si>
    <t>115022500</t>
  </si>
  <si>
    <t>115022502</t>
  </si>
  <si>
    <t>115022510</t>
  </si>
  <si>
    <t>115022703</t>
  </si>
  <si>
    <t>115022706</t>
  </si>
  <si>
    <t>115022711</t>
  </si>
  <si>
    <t>115022713</t>
  </si>
  <si>
    <t>115022900</t>
  </si>
  <si>
    <t>115024610</t>
  </si>
  <si>
    <t>115024611</t>
  </si>
  <si>
    <t>115024622</t>
  </si>
  <si>
    <t>115029069</t>
  </si>
  <si>
    <t>115029075</t>
  </si>
  <si>
    <t>115029077</t>
  </si>
  <si>
    <t>115029362</t>
  </si>
  <si>
    <t>115029552</t>
  </si>
  <si>
    <t>115029554</t>
  </si>
  <si>
    <t>115029607</t>
  </si>
  <si>
    <t>115030100</t>
  </si>
  <si>
    <t>115030101</t>
  </si>
  <si>
    <t>115030102</t>
  </si>
  <si>
    <t>115030120</t>
  </si>
  <si>
    <t>115030123</t>
  </si>
  <si>
    <t>115030150</t>
  </si>
  <si>
    <t>115030200</t>
  </si>
  <si>
    <t>115030800</t>
  </si>
  <si>
    <t>115030930</t>
  </si>
  <si>
    <t>115031135</t>
  </si>
  <si>
    <t>115031140</t>
  </si>
  <si>
    <t>115031149</t>
  </si>
  <si>
    <t>115031400</t>
  </si>
  <si>
    <t>115031401</t>
  </si>
  <si>
    <t>115031500</t>
  </si>
  <si>
    <t>115031501</t>
  </si>
  <si>
    <t>115031502</t>
  </si>
  <si>
    <t>115031600</t>
  </si>
  <si>
    <t>115031615</t>
  </si>
  <si>
    <t>115031620</t>
  </si>
  <si>
    <t>115032000</t>
  </si>
  <si>
    <t>115032012</t>
  </si>
  <si>
    <t>115032016</t>
  </si>
  <si>
    <t>115032034</t>
  </si>
  <si>
    <t>115032409</t>
  </si>
  <si>
    <t>115032471</t>
  </si>
  <si>
    <t>115032500</t>
  </si>
  <si>
    <t>115032502</t>
  </si>
  <si>
    <t>115032510</t>
  </si>
  <si>
    <t>115032703</t>
  </si>
  <si>
    <t>115032706</t>
  </si>
  <si>
    <t>115032711</t>
  </si>
  <si>
    <t>115032900</t>
  </si>
  <si>
    <t>115034610</t>
  </si>
  <si>
    <t>115034611</t>
  </si>
  <si>
    <t>115034622</t>
  </si>
  <si>
    <t>115039060</t>
  </si>
  <si>
    <t>115039069</t>
  </si>
  <si>
    <t>115039075</t>
  </si>
  <si>
    <t>115039077</t>
  </si>
  <si>
    <t>115039552</t>
  </si>
  <si>
    <t>115039554</t>
  </si>
  <si>
    <t>115039607</t>
  </si>
  <si>
    <t>115039608</t>
  </si>
  <si>
    <t>115041400</t>
  </si>
  <si>
    <t>115041500</t>
  </si>
  <si>
    <t>115041501</t>
  </si>
  <si>
    <t>115041502</t>
  </si>
  <si>
    <t>115042000</t>
  </si>
  <si>
    <t>115042409</t>
  </si>
  <si>
    <t>115042414</t>
  </si>
  <si>
    <t>115042437</t>
  </si>
  <si>
    <t>115042703</t>
  </si>
  <si>
    <t>115042709</t>
  </si>
  <si>
    <t>115042710</t>
  </si>
  <si>
    <t>115042711</t>
  </si>
  <si>
    <t>115044610</t>
  </si>
  <si>
    <t>115044611</t>
  </si>
  <si>
    <t>115050100</t>
  </si>
  <si>
    <t>115050101</t>
  </si>
  <si>
    <t>115050102</t>
  </si>
  <si>
    <t>115050120</t>
  </si>
  <si>
    <t>115050150</t>
  </si>
  <si>
    <t>115050700</t>
  </si>
  <si>
    <t>115050930</t>
  </si>
  <si>
    <t>115052000</t>
  </si>
  <si>
    <t>115052300</t>
  </si>
  <si>
    <t>115052510</t>
  </si>
  <si>
    <t>115052703</t>
  </si>
  <si>
    <t>115052706</t>
  </si>
  <si>
    <t>115054610</t>
  </si>
  <si>
    <t>115054611</t>
  </si>
  <si>
    <t>115059607</t>
  </si>
  <si>
    <t>120011610</t>
  </si>
  <si>
    <t>120011615</t>
  </si>
  <si>
    <t>120012413</t>
  </si>
  <si>
    <t>120012422</t>
  </si>
  <si>
    <t>120012428</t>
  </si>
  <si>
    <t>120012456</t>
  </si>
  <si>
    <t>120012980</t>
  </si>
  <si>
    <t>120014610</t>
  </si>
  <si>
    <t>120015123</t>
  </si>
  <si>
    <t>120015127</t>
  </si>
  <si>
    <t>120015902</t>
  </si>
  <si>
    <t>120015916</t>
  </si>
  <si>
    <t>120016002</t>
  </si>
  <si>
    <t>120016009</t>
  </si>
  <si>
    <t>120016010</t>
  </si>
  <si>
    <t>120016011</t>
  </si>
  <si>
    <t>120017202</t>
  </si>
  <si>
    <t>120019106</t>
  </si>
  <si>
    <t>120019552</t>
  </si>
  <si>
    <t>120019600</t>
  </si>
  <si>
    <t>120019601</t>
  </si>
  <si>
    <t>120019602</t>
  </si>
  <si>
    <t>120019603</t>
  </si>
  <si>
    <t>120019604</t>
  </si>
  <si>
    <t>120019846</t>
  </si>
  <si>
    <t>120030100</t>
  </si>
  <si>
    <t>120030101</t>
  </si>
  <si>
    <t>120030102</t>
  </si>
  <si>
    <t>120030110</t>
  </si>
  <si>
    <t>120030120</t>
  </si>
  <si>
    <t>120030150</t>
  </si>
  <si>
    <t>120030200</t>
  </si>
  <si>
    <t>120030700</t>
  </si>
  <si>
    <t>120030800</t>
  </si>
  <si>
    <t>120030915</t>
  </si>
  <si>
    <t>120030930</t>
  </si>
  <si>
    <t>120030975</t>
  </si>
  <si>
    <t>120030981</t>
  </si>
  <si>
    <t>120031501</t>
  </si>
  <si>
    <t>120031600</t>
  </si>
  <si>
    <t>120031640</t>
  </si>
  <si>
    <t>120032000</t>
  </si>
  <si>
    <t>120032004</t>
  </si>
  <si>
    <t>120032022</t>
  </si>
  <si>
    <t>120032300</t>
  </si>
  <si>
    <t>120032401</t>
  </si>
  <si>
    <t>120032407</t>
  </si>
  <si>
    <t>120032420</t>
  </si>
  <si>
    <t>120032422</t>
  </si>
  <si>
    <t>120032423</t>
  </si>
  <si>
    <t>120032427</t>
  </si>
  <si>
    <t>120032428</t>
  </si>
  <si>
    <t>120032429</t>
  </si>
  <si>
    <t>120032430</t>
  </si>
  <si>
    <t>120032432</t>
  </si>
  <si>
    <t>120032451</t>
  </si>
  <si>
    <t>120032456</t>
  </si>
  <si>
    <t>120032500</t>
  </si>
  <si>
    <t>120032504</t>
  </si>
  <si>
    <t>120032510</t>
  </si>
  <si>
    <t>120032706</t>
  </si>
  <si>
    <t>120032922</t>
  </si>
  <si>
    <t>120033011</t>
  </si>
  <si>
    <t>120034600</t>
  </si>
  <si>
    <t>120034610</t>
  </si>
  <si>
    <t>120034611</t>
  </si>
  <si>
    <t>120034618</t>
  </si>
  <si>
    <t>120034619</t>
  </si>
  <si>
    <t>120034630</t>
  </si>
  <si>
    <t>120035007</t>
  </si>
  <si>
    <t>120035016</t>
  </si>
  <si>
    <t>120035127</t>
  </si>
  <si>
    <t>120035141</t>
  </si>
  <si>
    <t>120035146</t>
  </si>
  <si>
    <t>120035157</t>
  </si>
  <si>
    <t>120035158</t>
  </si>
  <si>
    <t>120039051</t>
  </si>
  <si>
    <t>120039060</t>
  </si>
  <si>
    <t>120039100</t>
  </si>
  <si>
    <t>120039201</t>
  </si>
  <si>
    <t>120039210</t>
  </si>
  <si>
    <t>120039356</t>
  </si>
  <si>
    <t>120039601</t>
  </si>
  <si>
    <t>125010100</t>
  </si>
  <si>
    <t>125010101</t>
  </si>
  <si>
    <t>125010102</t>
  </si>
  <si>
    <t>125010120</t>
  </si>
  <si>
    <t>125011149</t>
  </si>
  <si>
    <t>125011400</t>
  </si>
  <si>
    <t>125011500</t>
  </si>
  <si>
    <t>125011501</t>
  </si>
  <si>
    <t>125011502</t>
  </si>
  <si>
    <t>125011620</t>
  </si>
  <si>
    <t>125012000</t>
  </si>
  <si>
    <t>125012300</t>
  </si>
  <si>
    <t>125012416</t>
  </si>
  <si>
    <t>125012510</t>
  </si>
  <si>
    <t>125012706</t>
  </si>
  <si>
    <t>125014610</t>
  </si>
  <si>
    <t>125014611</t>
  </si>
  <si>
    <t>125014622</t>
  </si>
  <si>
    <t>125020100</t>
  </si>
  <si>
    <t>125020101</t>
  </si>
  <si>
    <t>125020102</t>
  </si>
  <si>
    <t>125020120</t>
  </si>
  <si>
    <t>125020930</t>
  </si>
  <si>
    <t>125021149</t>
  </si>
  <si>
    <t>125021400</t>
  </si>
  <si>
    <t>125021500</t>
  </si>
  <si>
    <t>125021501</t>
  </si>
  <si>
    <t>125021502</t>
  </si>
  <si>
    <t>125022000</t>
  </si>
  <si>
    <t>125022300</t>
  </si>
  <si>
    <t>125022510</t>
  </si>
  <si>
    <t>125022706</t>
  </si>
  <si>
    <t>125024610</t>
  </si>
  <si>
    <t>125024611</t>
  </si>
  <si>
    <t>125029200</t>
  </si>
  <si>
    <t>125030100</t>
  </si>
  <si>
    <t>125030101</t>
  </si>
  <si>
    <t>125030102</t>
  </si>
  <si>
    <t>125030120</t>
  </si>
  <si>
    <t>125031149</t>
  </si>
  <si>
    <t>125031400</t>
  </si>
  <si>
    <t>125031500</t>
  </si>
  <si>
    <t>125031501</t>
  </si>
  <si>
    <t>125031502</t>
  </si>
  <si>
    <t>125032000</t>
  </si>
  <si>
    <t>125032300</t>
  </si>
  <si>
    <t>125032510</t>
  </si>
  <si>
    <t>125032706</t>
  </si>
  <si>
    <t>125034610</t>
  </si>
  <si>
    <t>125034611</t>
  </si>
  <si>
    <t>125040100</t>
  </si>
  <si>
    <t>125040102</t>
  </si>
  <si>
    <t>125040120</t>
  </si>
  <si>
    <t>125040930</t>
  </si>
  <si>
    <t>125041149</t>
  </si>
  <si>
    <t>125041400</t>
  </si>
  <si>
    <t>125041500</t>
  </si>
  <si>
    <t>125041501</t>
  </si>
  <si>
    <t>125041502</t>
  </si>
  <si>
    <t>125041620</t>
  </si>
  <si>
    <t>125042000</t>
  </si>
  <si>
    <t>125042510</t>
  </si>
  <si>
    <t>125044610</t>
  </si>
  <si>
    <t>125044611</t>
  </si>
  <si>
    <t>130011502</t>
  </si>
  <si>
    <t>130012000</t>
  </si>
  <si>
    <t>130014610</t>
  </si>
  <si>
    <t>130014611</t>
  </si>
  <si>
    <t>135012427</t>
  </si>
  <si>
    <t>135012516</t>
  </si>
  <si>
    <t>135014610</t>
  </si>
  <si>
    <t>135014611</t>
  </si>
  <si>
    <t>135015001</t>
  </si>
  <si>
    <t>135015002</t>
  </si>
  <si>
    <t>135019071</t>
  </si>
  <si>
    <t>135019090</t>
  </si>
  <si>
    <t>135019091</t>
  </si>
  <si>
    <t>135019310</t>
  </si>
  <si>
    <t>139010100</t>
  </si>
  <si>
    <t>139010101</t>
  </si>
  <si>
    <t>139010102</t>
  </si>
  <si>
    <t>139010110</t>
  </si>
  <si>
    <t>139010120</t>
  </si>
  <si>
    <t>139010150</t>
  </si>
  <si>
    <t>139010200</t>
  </si>
  <si>
    <t>139010700</t>
  </si>
  <si>
    <t>139010730</t>
  </si>
  <si>
    <t>139010800</t>
  </si>
  <si>
    <t>139010915</t>
  </si>
  <si>
    <t>139010930</t>
  </si>
  <si>
    <t>139010975</t>
  </si>
  <si>
    <t>139012000</t>
  </si>
  <si>
    <t>139012022</t>
  </si>
  <si>
    <t>139012300</t>
  </si>
  <si>
    <t>139012422</t>
  </si>
  <si>
    <t>139012429</t>
  </si>
  <si>
    <t>139012500</t>
  </si>
  <si>
    <t>139012510</t>
  </si>
  <si>
    <t>139012524</t>
  </si>
  <si>
    <t>139012701</t>
  </si>
  <si>
    <t>139012703</t>
  </si>
  <si>
    <t>139012706</t>
  </si>
  <si>
    <t>139012801</t>
  </si>
  <si>
    <t>139014600</t>
  </si>
  <si>
    <t>139014610</t>
  </si>
  <si>
    <t>139014612</t>
  </si>
  <si>
    <t>139014618</t>
  </si>
  <si>
    <t>139014619</t>
  </si>
  <si>
    <t>139014621</t>
  </si>
  <si>
    <t>139016010</t>
  </si>
  <si>
    <t>139019066</t>
  </si>
  <si>
    <t>139019356</t>
  </si>
  <si>
    <t>139019802</t>
  </si>
  <si>
    <t>NNDR</t>
  </si>
  <si>
    <t>06/07/2020</t>
  </si>
  <si>
    <t>08:41</t>
  </si>
  <si>
    <t>GL Account Codes for : Enquiry Group: SPEND v ORIG BUD v REV BUD/GL Account Code Range: 1****/**** to 139**/**** / Enquiry Year: 2021/ Period: 00 to 03</t>
  </si>
  <si>
    <t>COMMITTED EXPEND  2021</t>
  </si>
  <si>
    <t>ORIGINAL BUDGET  2021</t>
  </si>
  <si>
    <t>REVISED BUDGET  2021</t>
  </si>
  <si>
    <t>General Repairs Flooring Upgrades</t>
  </si>
  <si>
    <t>Void Prop Reps Flooring Upgrades</t>
  </si>
  <si>
    <t>Marriott House Fire Risk Assessments</t>
  </si>
  <si>
    <t>Kings Drive Donations.</t>
  </si>
  <si>
    <t>Estates Mgt Conference/Semi</t>
  </si>
  <si>
    <t>Original Budget 2020/21</t>
  </si>
  <si>
    <t>Revised Budget 2020/21</t>
  </si>
  <si>
    <t>Forcast 2020/21</t>
  </si>
  <si>
    <t>Adjustments to Budget 2020/21</t>
  </si>
  <si>
    <t>Rents Misc</t>
  </si>
  <si>
    <t>Savings plans</t>
  </si>
  <si>
    <t>Base Budget = 202/21 Original</t>
  </si>
  <si>
    <t>Proposed Budget 2021/22</t>
  </si>
  <si>
    <t>Base Budget = 2020/21 Original</t>
  </si>
  <si>
    <t>Orchard Committed</t>
  </si>
  <si>
    <t>HRA Stat of MovDepn Recharge t</t>
  </si>
  <si>
    <t>HRA Stat of Mov App to Reserves</t>
  </si>
  <si>
    <t>Capital Charges Interest Paid</t>
  </si>
  <si>
    <t>Capital ChargesDebt Charges. P</t>
  </si>
  <si>
    <t>Capital ChargesDebt Chgs. Int</t>
  </si>
  <si>
    <t>Will require information on length of Contracts</t>
  </si>
  <si>
    <t>Revised Forecast 2020/21</t>
  </si>
  <si>
    <t>100011054</t>
  </si>
  <si>
    <t>100031054</t>
  </si>
  <si>
    <t>110171053</t>
  </si>
  <si>
    <t>115039050</t>
  </si>
  <si>
    <t>120032801</t>
  </si>
  <si>
    <t>Committed to Date 31 August</t>
  </si>
  <si>
    <t>(Surplus) / Deficit for Year</t>
  </si>
  <si>
    <t>Require List of officers entitled to these</t>
  </si>
  <si>
    <t>September</t>
  </si>
  <si>
    <t>Asbestos</t>
  </si>
  <si>
    <t>Flooing</t>
  </si>
  <si>
    <t>Fire Risk Assesments</t>
  </si>
  <si>
    <t xml:space="preserve">Donations </t>
  </si>
  <si>
    <t>Floor Upgrades</t>
  </si>
  <si>
    <t>Committed to Date 30 October</t>
  </si>
  <si>
    <t>Bought in line with current costs</t>
  </si>
  <si>
    <t>Needs to be spent by residents</t>
  </si>
  <si>
    <t>Appropriations to Debt Repayment Reserve</t>
  </si>
  <si>
    <t>Estimate of Rent Increase @ 1.5%</t>
  </si>
  <si>
    <t xml:space="preserve">2.5% increase in capital contribution </t>
  </si>
  <si>
    <t>(Surplus) / Deficit for the Year</t>
  </si>
  <si>
    <t>HRA Reserve</t>
  </si>
  <si>
    <t>Universal Credit Reserve</t>
  </si>
  <si>
    <t>High Level Voids Levy Reserve</t>
  </si>
  <si>
    <t>Debt Repayment and Balancing Reserve</t>
  </si>
  <si>
    <t>HRA Revenue Reserves</t>
  </si>
  <si>
    <t>Total Revenue Reserves Reserves</t>
  </si>
  <si>
    <t>tbc</t>
  </si>
  <si>
    <t>Currently at nominal 2% growth</t>
  </si>
  <si>
    <t>Currently at 2% growth</t>
  </si>
  <si>
    <t>Policy officer/Finance Advice/Hsg Advice will be used as part of restructure costs for 2021/22</t>
  </si>
  <si>
    <t>Surplus on  HRA moved to Debt Repayment Reserve</t>
  </si>
  <si>
    <t>Estates Management</t>
  </si>
  <si>
    <t>Supervision and Management</t>
  </si>
  <si>
    <t>Marriiott Hse</t>
  </si>
  <si>
    <t>Other</t>
  </si>
  <si>
    <t>Repairs and Maintnence</t>
  </si>
  <si>
    <t>Council Tax</t>
  </si>
  <si>
    <t>Provison for Bad Debts</t>
  </si>
  <si>
    <t>Debt Management</t>
  </si>
  <si>
    <t>Depreciation (MRA cont)</t>
  </si>
  <si>
    <t>Rents Dwellings</t>
  </si>
  <si>
    <t>Rents (Non Dwellings)</t>
  </si>
  <si>
    <t>Service Charges</t>
  </si>
  <si>
    <t>2020/21</t>
  </si>
  <si>
    <t>2021/22</t>
  </si>
  <si>
    <t>Total Income</t>
  </si>
  <si>
    <t>Net Cost of Services</t>
  </si>
  <si>
    <t>Interest Paid</t>
  </si>
  <si>
    <t>Interest Received</t>
  </si>
  <si>
    <t>Appropriations to/(from) Reserves</t>
  </si>
  <si>
    <t>Total Management &amp; Supervision</t>
  </si>
  <si>
    <t>Budget 2021/22</t>
  </si>
  <si>
    <t>Base Budget = 2021/22 Original</t>
  </si>
  <si>
    <t>Base Budget 2021/22= 2020/21 Original</t>
  </si>
  <si>
    <t>Budget</t>
  </si>
  <si>
    <t>Original Budget</t>
  </si>
  <si>
    <t>BUDGET BOOK HOUSING REVENUE ACCOUNT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</si>
</sst>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\ ;\(#,##0\)"/>
    <numFmt numFmtId="165" formatCode="#####\ ####"/>
    <numFmt numFmtId="166" formatCode="#,##0.00\ ;\(#,##0.00\)"/>
    <numFmt numFmtId="167" formatCode="#####\ \ ####"/>
    <numFmt numFmtId="168" formatCode="0.000%"/>
    <numFmt numFmtId="169" formatCode="#,##0;\(#,##0\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9499999999999993"/>
      <color indexed="8"/>
      <name val="Arial"/>
      <family val="2"/>
    </font>
    <font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9">
    <xf numFmtId="0" fontId="0" fillId="0" borderId="0"/>
    <xf numFmtId="0" fontId="6" fillId="0" borderId="0"/>
    <xf numFmtId="0" fontId="5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32" applyNumberFormat="0" applyAlignment="0" applyProtection="0"/>
    <xf numFmtId="0" fontId="16" fillId="22" borderId="33" applyNumberFormat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32" applyNumberFormat="0" applyAlignment="0" applyProtection="0"/>
    <xf numFmtId="0" fontId="23" fillId="0" borderId="37" applyNumberFormat="0" applyFill="0" applyAlignment="0" applyProtection="0"/>
    <xf numFmtId="0" fontId="24" fillId="23" borderId="0" applyNumberFormat="0" applyBorder="0" applyAlignment="0" applyProtection="0"/>
    <xf numFmtId="0" fontId="12" fillId="24" borderId="38" applyNumberFormat="0" applyFont="0" applyAlignment="0" applyProtection="0"/>
    <xf numFmtId="0" fontId="25" fillId="21" borderId="39" applyNumberFormat="0" applyAlignment="0" applyProtection="0"/>
    <xf numFmtId="0" fontId="26" fillId="0" borderId="0" applyNumberFormat="0" applyFill="0" applyBorder="0" applyAlignment="0" applyProtection="0"/>
    <xf numFmtId="0" fontId="27" fillId="0" borderId="40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32" applyNumberFormat="0" applyAlignment="0" applyProtection="0"/>
    <xf numFmtId="0" fontId="16" fillId="22" borderId="3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32" applyNumberFormat="0" applyAlignment="0" applyProtection="0"/>
    <xf numFmtId="0" fontId="23" fillId="0" borderId="37" applyNumberFormat="0" applyFill="0" applyAlignment="0" applyProtection="0"/>
    <xf numFmtId="0" fontId="24" fillId="23" borderId="0" applyNumberFormat="0" applyBorder="0" applyAlignment="0" applyProtection="0"/>
    <xf numFmtId="0" fontId="12" fillId="24" borderId="38" applyNumberFormat="0" applyFont="0" applyAlignment="0" applyProtection="0"/>
    <xf numFmtId="0" fontId="25" fillId="21" borderId="39" applyNumberFormat="0" applyAlignment="0" applyProtection="0"/>
    <xf numFmtId="0" fontId="26" fillId="0" borderId="0" applyNumberFormat="0" applyFill="0" applyBorder="0" applyAlignment="0" applyProtection="0"/>
    <xf numFmtId="0" fontId="27" fillId="0" borderId="40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/>
    <xf numFmtId="0" fontId="33" fillId="0" borderId="0" applyNumberFormat="0" applyFill="0" applyBorder="0" applyAlignment="0" applyProtection="0"/>
    <xf numFmtId="0" fontId="34" fillId="0" borderId="49" applyNumberFormat="0" applyFill="0" applyAlignment="0" applyProtection="0"/>
    <xf numFmtId="0" fontId="35" fillId="0" borderId="50" applyNumberFormat="0" applyFill="0" applyAlignment="0" applyProtection="0"/>
    <xf numFmtId="0" fontId="36" fillId="0" borderId="51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52" applyNumberFormat="0" applyAlignment="0" applyProtection="0"/>
    <xf numFmtId="0" fontId="41" fillId="30" borderId="53" applyNumberFormat="0" applyAlignment="0" applyProtection="0"/>
    <xf numFmtId="0" fontId="42" fillId="30" borderId="52" applyNumberFormat="0" applyAlignment="0" applyProtection="0"/>
    <xf numFmtId="0" fontId="43" fillId="0" borderId="54" applyNumberFormat="0" applyFill="0" applyAlignment="0" applyProtection="0"/>
    <xf numFmtId="0" fontId="44" fillId="31" borderId="55" applyNumberFormat="0" applyAlignment="0" applyProtection="0"/>
    <xf numFmtId="0" fontId="45" fillId="0" borderId="0" applyNumberFormat="0" applyFill="0" applyBorder="0" applyAlignment="0" applyProtection="0"/>
    <xf numFmtId="0" fontId="1" fillId="32" borderId="56" applyNumberFormat="0" applyFont="0" applyAlignment="0" applyProtection="0"/>
    <xf numFmtId="0" fontId="46" fillId="0" borderId="0" applyNumberFormat="0" applyFill="0" applyBorder="0" applyAlignment="0" applyProtection="0"/>
    <xf numFmtId="0" fontId="2" fillId="0" borderId="57" applyNumberFormat="0" applyFill="0" applyAlignment="0" applyProtection="0"/>
    <xf numFmtId="0" fontId="4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7" fillId="56" borderId="0" applyNumberFormat="0" applyBorder="0" applyAlignment="0" applyProtection="0"/>
    <xf numFmtId="0" fontId="1" fillId="32" borderId="5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6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5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2" fillId="0" borderId="10" xfId="0" applyFont="1" applyBorder="1" applyAlignment="1">
      <alignment horizontal="center" vertical="center" wrapText="1"/>
    </xf>
    <xf numFmtId="0" fontId="0" fillId="0" borderId="16" xfId="0" applyBorder="1"/>
    <xf numFmtId="164" fontId="0" fillId="0" borderId="0" xfId="0" applyNumberFormat="1"/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3" xfId="0" applyNumberFormat="1" applyBorder="1"/>
    <xf numFmtId="164" fontId="0" fillId="0" borderId="1" xfId="0" applyNumberFormat="1" applyBorder="1"/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 indent="2"/>
    </xf>
    <xf numFmtId="164" fontId="2" fillId="0" borderId="3" xfId="0" applyNumberFormat="1" applyFont="1" applyBorder="1"/>
    <xf numFmtId="164" fontId="2" fillId="0" borderId="1" xfId="0" applyNumberFormat="1" applyFont="1" applyBorder="1"/>
    <xf numFmtId="0" fontId="2" fillId="0" borderId="4" xfId="0" applyFont="1" applyBorder="1" applyAlignment="1">
      <alignment horizontal="left" indent="2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 applyAlignment="1">
      <alignment horizontal="left" indent="2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166" fontId="0" fillId="0" borderId="0" xfId="0" applyNumberFormat="1"/>
    <xf numFmtId="166" fontId="2" fillId="0" borderId="0" xfId="0" applyNumberFormat="1" applyFont="1"/>
    <xf numFmtId="166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/>
    <xf numFmtId="165" fontId="0" fillId="0" borderId="0" xfId="0" applyNumberFormat="1" applyAlignment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Border="1" applyAlignment="1">
      <alignment horizontal="left" indent="2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1"/>
    <xf numFmtId="165" fontId="7" fillId="0" borderId="0" xfId="1" applyNumberFormat="1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6" fillId="0" borderId="0" xfId="1" applyNumberFormat="1" applyAlignment="1"/>
    <xf numFmtId="165" fontId="9" fillId="0" borderId="0" xfId="1" applyNumberFormat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1" fillId="0" borderId="0" xfId="0" applyFont="1" applyAlignment="1">
      <alignment wrapText="1"/>
    </xf>
    <xf numFmtId="166" fontId="6" fillId="0" borderId="0" xfId="1" applyNumberFormat="1"/>
    <xf numFmtId="166" fontId="9" fillId="0" borderId="0" xfId="1" applyNumberFormat="1" applyFont="1" applyAlignment="1">
      <alignment horizontal="center" vertical="center" wrapText="1"/>
    </xf>
    <xf numFmtId="164" fontId="0" fillId="0" borderId="24" xfId="0" applyNumberFormat="1" applyBorder="1"/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/>
    <xf numFmtId="164" fontId="0" fillId="0" borderId="17" xfId="0" applyNumberFormat="1" applyBorder="1"/>
    <xf numFmtId="164" fontId="2" fillId="0" borderId="17" xfId="0" applyNumberFormat="1" applyFont="1" applyBorder="1"/>
    <xf numFmtId="164" fontId="2" fillId="0" borderId="25" xfId="0" applyNumberFormat="1" applyFont="1" applyBorder="1"/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Border="1"/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/>
    <xf numFmtId="164" fontId="0" fillId="0" borderId="30" xfId="0" applyNumberFormat="1" applyBorder="1"/>
    <xf numFmtId="164" fontId="2" fillId="0" borderId="30" xfId="0" applyNumberFormat="1" applyFont="1" applyBorder="1"/>
    <xf numFmtId="164" fontId="2" fillId="0" borderId="31" xfId="0" applyNumberFormat="1" applyFont="1" applyBorder="1"/>
    <xf numFmtId="165" fontId="2" fillId="0" borderId="8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13" xfId="0" applyFont="1" applyBorder="1"/>
    <xf numFmtId="165" fontId="0" fillId="0" borderId="3" xfId="0" applyNumberForma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65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10" xfId="0" applyNumberFormat="1" applyFont="1" applyBorder="1" applyAlignment="1">
      <alignment horizontal="center" vertical="center" wrapText="1"/>
    </xf>
    <xf numFmtId="164" fontId="0" fillId="0" borderId="16" xfId="0" applyNumberFormat="1" applyBorder="1"/>
    <xf numFmtId="164" fontId="0" fillId="0" borderId="22" xfId="0" applyNumberFormat="1" applyBorder="1" applyAlignment="1">
      <alignment horizontal="center"/>
    </xf>
    <xf numFmtId="164" fontId="0" fillId="0" borderId="13" xfId="0" applyNumberFormat="1" applyBorder="1"/>
    <xf numFmtId="164" fontId="0" fillId="0" borderId="4" xfId="0" applyNumberFormat="1" applyBorder="1"/>
    <xf numFmtId="164" fontId="2" fillId="0" borderId="4" xfId="0" applyNumberFormat="1" applyFont="1" applyBorder="1"/>
    <xf numFmtId="164" fontId="2" fillId="0" borderId="7" xfId="0" applyNumberFormat="1" applyFont="1" applyBorder="1"/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3" xfId="0" applyNumberForma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4" fontId="30" fillId="0" borderId="0" xfId="0" applyNumberFormat="1" applyFont="1"/>
    <xf numFmtId="165" fontId="30" fillId="0" borderId="0" xfId="0" applyNumberFormat="1" applyFont="1" applyAlignment="1">
      <alignment horizontal="center"/>
    </xf>
    <xf numFmtId="0" fontId="30" fillId="0" borderId="0" xfId="0" applyFont="1" applyFill="1" applyBorder="1"/>
    <xf numFmtId="0" fontId="30" fillId="0" borderId="0" xfId="0" applyFont="1"/>
    <xf numFmtId="49" fontId="3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19" xfId="0" applyBorder="1" applyAlignment="1">
      <alignment horizontal="center"/>
    </xf>
    <xf numFmtId="0" fontId="2" fillId="0" borderId="18" xfId="0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/>
    <xf numFmtId="0" fontId="0" fillId="0" borderId="17" xfId="0" applyBorder="1"/>
    <xf numFmtId="0" fontId="2" fillId="0" borderId="25" xfId="0" applyFont="1" applyBorder="1"/>
    <xf numFmtId="0" fontId="2" fillId="0" borderId="43" xfId="0" applyFont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 applyAlignment="1">
      <alignment horizontal="center"/>
    </xf>
    <xf numFmtId="0" fontId="2" fillId="0" borderId="42" xfId="0" applyFont="1" applyBorder="1"/>
    <xf numFmtId="0" fontId="0" fillId="0" borderId="41" xfId="0" applyBorder="1" applyAlignment="1">
      <alignment horizontal="left" indent="1"/>
    </xf>
    <xf numFmtId="0" fontId="2" fillId="0" borderId="41" xfId="0" applyFont="1" applyBorder="1"/>
    <xf numFmtId="0" fontId="0" fillId="0" borderId="41" xfId="0" applyBorder="1"/>
    <xf numFmtId="0" fontId="2" fillId="0" borderId="46" xfId="0" applyFont="1" applyBorder="1"/>
    <xf numFmtId="165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/>
    <xf numFmtId="164" fontId="0" fillId="0" borderId="1" xfId="0" applyNumberFormat="1" applyFont="1" applyBorder="1"/>
    <xf numFmtId="164" fontId="0" fillId="0" borderId="17" xfId="0" applyNumberFormat="1" applyFont="1" applyBorder="1"/>
    <xf numFmtId="0" fontId="0" fillId="0" borderId="17" xfId="0" applyFont="1" applyBorder="1"/>
    <xf numFmtId="0" fontId="0" fillId="0" borderId="41" xfId="0" applyFont="1" applyBorder="1"/>
    <xf numFmtId="164" fontId="0" fillId="0" borderId="30" xfId="0" applyNumberFormat="1" applyFont="1" applyBorder="1"/>
    <xf numFmtId="164" fontId="0" fillId="0" borderId="4" xfId="0" applyNumberFormat="1" applyFont="1" applyBorder="1"/>
    <xf numFmtId="0" fontId="0" fillId="0" borderId="0" xfId="0" applyFont="1"/>
    <xf numFmtId="0" fontId="0" fillId="0" borderId="41" xfId="0" applyBorder="1" applyAlignment="1"/>
    <xf numFmtId="0" fontId="0" fillId="0" borderId="17" xfId="0" applyFont="1" applyBorder="1" applyAlignment="1">
      <alignment horizontal="left" indent="1"/>
    </xf>
    <xf numFmtId="0" fontId="0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48" xfId="0" applyBorder="1"/>
    <xf numFmtId="164" fontId="2" fillId="0" borderId="21" xfId="0" applyNumberFormat="1" applyFont="1" applyBorder="1"/>
    <xf numFmtId="0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indent="1"/>
    </xf>
    <xf numFmtId="0" fontId="2" fillId="0" borderId="22" xfId="0" applyFont="1" applyBorder="1"/>
    <xf numFmtId="164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164" fontId="2" fillId="0" borderId="17" xfId="0" applyNumberFormat="1" applyFont="1" applyFill="1" applyBorder="1"/>
    <xf numFmtId="164" fontId="0" fillId="0" borderId="17" xfId="0" applyNumberFormat="1" applyFill="1" applyBorder="1"/>
    <xf numFmtId="164" fontId="0" fillId="0" borderId="3" xfId="0" applyNumberFormat="1" applyFill="1" applyBorder="1"/>
    <xf numFmtId="164" fontId="0" fillId="0" borderId="1" xfId="0" applyNumberFormat="1" applyFill="1" applyBorder="1"/>
    <xf numFmtId="164" fontId="2" fillId="0" borderId="3" xfId="0" applyNumberFormat="1" applyFont="1" applyFill="1" applyBorder="1"/>
    <xf numFmtId="164" fontId="2" fillId="0" borderId="1" xfId="0" applyNumberFormat="1" applyFont="1" applyFill="1" applyBorder="1"/>
    <xf numFmtId="0" fontId="31" fillId="0" borderId="4" xfId="54" applyBorder="1" applyAlignment="1">
      <alignment horizontal="left" indent="1"/>
    </xf>
    <xf numFmtId="164" fontId="0" fillId="0" borderId="0" xfId="0" applyNumberFormat="1" applyFill="1"/>
    <xf numFmtId="165" fontId="0" fillId="0" borderId="0" xfId="0" applyNumberFormat="1" applyFill="1" applyAlignment="1">
      <alignment horizontal="center"/>
    </xf>
    <xf numFmtId="164" fontId="0" fillId="0" borderId="30" xfId="0" applyNumberFormat="1" applyFill="1" applyBorder="1"/>
    <xf numFmtId="166" fontId="32" fillId="0" borderId="0" xfId="1" applyNumberFormat="1" applyFont="1" applyAlignment="1">
      <alignment vertical="center"/>
    </xf>
    <xf numFmtId="0" fontId="0" fillId="0" borderId="0" xfId="0" applyFont="1" applyAlignment="1">
      <alignment horizontal="center"/>
    </xf>
    <xf numFmtId="164" fontId="0" fillId="25" borderId="1" xfId="0" applyNumberFormat="1" applyFill="1" applyBorder="1"/>
    <xf numFmtId="0" fontId="0" fillId="0" borderId="41" xfId="0" applyFont="1" applyFill="1" applyBorder="1"/>
    <xf numFmtId="164" fontId="0" fillId="0" borderId="1" xfId="0" applyNumberFormat="1" applyFont="1" applyFill="1" applyBorder="1"/>
    <xf numFmtId="164" fontId="0" fillId="0" borderId="4" xfId="0" applyNumberFormat="1" applyFont="1" applyFill="1" applyBorder="1"/>
    <xf numFmtId="164" fontId="0" fillId="0" borderId="4" xfId="0" applyNumberFormat="1" applyFill="1" applyBorder="1"/>
    <xf numFmtId="0" fontId="0" fillId="0" borderId="4" xfId="0" applyFill="1" applyBorder="1" applyAlignment="1">
      <alignment horizontal="left" indent="1"/>
    </xf>
    <xf numFmtId="166" fontId="0" fillId="0" borderId="0" xfId="0" applyNumberFormat="1" applyFill="1"/>
    <xf numFmtId="164" fontId="0" fillId="0" borderId="29" xfId="0" applyNumberFormat="1" applyFill="1" applyBorder="1"/>
    <xf numFmtId="164" fontId="2" fillId="0" borderId="30" xfId="0" applyNumberFormat="1" applyFont="1" applyFill="1" applyBorder="1"/>
    <xf numFmtId="0" fontId="0" fillId="0" borderId="0" xfId="0" applyAlignment="1">
      <alignment horizontal="center" textRotation="90"/>
    </xf>
    <xf numFmtId="165" fontId="30" fillId="0" borderId="0" xfId="0" applyNumberFormat="1" applyFont="1" applyFill="1" applyBorder="1" applyAlignment="1">
      <alignment horizontal="center"/>
    </xf>
    <xf numFmtId="164" fontId="0" fillId="57" borderId="1" xfId="0" applyNumberFormat="1" applyFill="1" applyBorder="1" applyAlignment="1">
      <alignment horizontal="left" indent="1"/>
    </xf>
    <xf numFmtId="0" fontId="0" fillId="57" borderId="1" xfId="0" applyFill="1" applyBorder="1"/>
    <xf numFmtId="165" fontId="0" fillId="57" borderId="3" xfId="0" applyNumberFormat="1" applyFill="1" applyBorder="1" applyAlignment="1">
      <alignment horizontal="center"/>
    </xf>
    <xf numFmtId="0" fontId="0" fillId="57" borderId="1" xfId="0" applyFill="1" applyBorder="1" applyAlignment="1">
      <alignment horizontal="left" indent="1"/>
    </xf>
    <xf numFmtId="165" fontId="0" fillId="57" borderId="3" xfId="0" applyNumberFormat="1" applyFont="1" applyFill="1" applyBorder="1" applyAlignment="1">
      <alignment horizontal="center"/>
    </xf>
    <xf numFmtId="165" fontId="2" fillId="57" borderId="5" xfId="0" applyNumberFormat="1" applyFont="1" applyFill="1" applyBorder="1" applyAlignment="1">
      <alignment horizontal="center"/>
    </xf>
    <xf numFmtId="165" fontId="50" fillId="0" borderId="0" xfId="0" applyNumberFormat="1" applyFont="1" applyAlignment="1">
      <alignment horizontal="center"/>
    </xf>
    <xf numFmtId="0" fontId="2" fillId="57" borderId="1" xfId="0" applyFont="1" applyFill="1" applyBorder="1"/>
    <xf numFmtId="0" fontId="0" fillId="57" borderId="14" xfId="0" applyNumberFormat="1" applyFont="1" applyFill="1" applyBorder="1" applyAlignment="1">
      <alignment horizontal="center" wrapText="1"/>
    </xf>
    <xf numFmtId="0" fontId="0" fillId="57" borderId="21" xfId="0" applyFill="1" applyBorder="1" applyAlignment="1">
      <alignment horizontal="center"/>
    </xf>
    <xf numFmtId="165" fontId="2" fillId="57" borderId="11" xfId="0" applyNumberFormat="1" applyFont="1" applyFill="1" applyBorder="1" applyAlignment="1">
      <alignment horizontal="center"/>
    </xf>
    <xf numFmtId="165" fontId="50" fillId="0" borderId="0" xfId="0" applyNumberFormat="1" applyFont="1" applyFill="1" applyAlignment="1">
      <alignment horizontal="center"/>
    </xf>
    <xf numFmtId="0" fontId="2" fillId="57" borderId="12" xfId="0" applyFont="1" applyFill="1" applyBorder="1"/>
    <xf numFmtId="0" fontId="0" fillId="57" borderId="15" xfId="0" applyNumberFormat="1" applyFont="1" applyFill="1" applyBorder="1" applyAlignment="1">
      <alignment horizontal="center" wrapText="1"/>
    </xf>
    <xf numFmtId="0" fontId="2" fillId="57" borderId="6" xfId="0" applyFont="1" applyFill="1" applyBorder="1"/>
    <xf numFmtId="0" fontId="0" fillId="57" borderId="1" xfId="0" applyFont="1" applyFill="1" applyBorder="1"/>
    <xf numFmtId="165" fontId="2" fillId="57" borderId="3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165" fontId="0" fillId="57" borderId="20" xfId="0" applyNumberFormat="1" applyFill="1" applyBorder="1" applyAlignment="1">
      <alignment horizontal="center"/>
    </xf>
    <xf numFmtId="0" fontId="0" fillId="0" borderId="0" xfId="0"/>
    <xf numFmtId="164" fontId="0" fillId="0" borderId="27" xfId="0" applyNumberFormat="1" applyBorder="1"/>
    <xf numFmtId="0" fontId="0" fillId="0" borderId="0" xfId="0"/>
    <xf numFmtId="165" fontId="0" fillId="0" borderId="0" xfId="0" applyNumberFormat="1" applyAlignment="1">
      <alignment horizontal="center"/>
    </xf>
    <xf numFmtId="166" fontId="51" fillId="0" borderId="0" xfId="0" applyNumberFormat="1" applyFont="1"/>
    <xf numFmtId="164" fontId="30" fillId="0" borderId="0" xfId="0" applyNumberFormat="1" applyFont="1" applyAlignment="1"/>
    <xf numFmtId="164" fontId="2" fillId="57" borderId="6" xfId="0" applyNumberFormat="1" applyFont="1" applyFill="1" applyBorder="1" applyAlignment="1"/>
    <xf numFmtId="164" fontId="2" fillId="57" borderId="1" xfId="0" applyNumberFormat="1" applyFont="1" applyFill="1" applyBorder="1" applyAlignment="1"/>
    <xf numFmtId="164" fontId="0" fillId="57" borderId="21" xfId="0" applyNumberFormat="1" applyFill="1" applyBorder="1" applyAlignment="1"/>
    <xf numFmtId="164" fontId="2" fillId="57" borderId="6" xfId="0" applyNumberFormat="1" applyFont="1" applyFill="1" applyBorder="1"/>
    <xf numFmtId="164" fontId="30" fillId="0" borderId="0" xfId="0" applyNumberFormat="1" applyFont="1" applyFill="1" applyBorder="1" applyAlignment="1"/>
    <xf numFmtId="164" fontId="0" fillId="57" borderId="1" xfId="0" applyNumberFormat="1" applyFont="1" applyFill="1" applyBorder="1" applyAlignment="1"/>
    <xf numFmtId="164" fontId="2" fillId="57" borderId="12" xfId="0" applyNumberFormat="1" applyFont="1" applyFill="1" applyBorder="1" applyAlignment="1"/>
    <xf numFmtId="166" fontId="52" fillId="0" borderId="0" xfId="0" applyNumberFormat="1" applyFont="1"/>
    <xf numFmtId="0" fontId="52" fillId="0" borderId="0" xfId="0" applyFont="1"/>
    <xf numFmtId="164" fontId="0" fillId="57" borderId="15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164" fontId="30" fillId="0" borderId="0" xfId="0" applyNumberFormat="1" applyFont="1" applyFill="1"/>
    <xf numFmtId="164" fontId="0" fillId="0" borderId="0" xfId="0" applyNumberFormat="1" applyFill="1" applyAlignment="1"/>
    <xf numFmtId="164" fontId="0" fillId="57" borderId="1" xfId="0" applyNumberFormat="1" applyFont="1" applyFill="1" applyBorder="1"/>
    <xf numFmtId="164" fontId="0" fillId="57" borderId="1" xfId="0" applyNumberFormat="1" applyFill="1" applyBorder="1"/>
    <xf numFmtId="164" fontId="30" fillId="0" borderId="0" xfId="0" applyNumberFormat="1" applyFont="1" applyFill="1" applyBorder="1"/>
    <xf numFmtId="164" fontId="0" fillId="57" borderId="1" xfId="0" applyNumberFormat="1" applyFill="1" applyBorder="1" applyAlignment="1"/>
    <xf numFmtId="164" fontId="2" fillId="57" borderId="1" xfId="0" applyNumberFormat="1" applyFont="1" applyFill="1" applyBorder="1"/>
    <xf numFmtId="166" fontId="48" fillId="0" borderId="0" xfId="0" applyNumberFormat="1" applyFont="1"/>
    <xf numFmtId="0" fontId="48" fillId="0" borderId="0" xfId="0" applyFont="1"/>
    <xf numFmtId="164" fontId="2" fillId="57" borderId="12" xfId="0" applyNumberFormat="1" applyFont="1" applyFill="1" applyBorder="1"/>
    <xf numFmtId="164" fontId="0" fillId="0" borderId="0" xfId="0" applyNumberFormat="1" applyAlignment="1"/>
    <xf numFmtId="0" fontId="51" fillId="0" borderId="0" xfId="0" applyFont="1"/>
    <xf numFmtId="164" fontId="0" fillId="57" borderId="21" xfId="0" applyNumberFormat="1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48" xfId="0" applyBorder="1"/>
    <xf numFmtId="0" fontId="0" fillId="0" borderId="0" xfId="0" applyFill="1"/>
    <xf numFmtId="164" fontId="2" fillId="57" borderId="30" xfId="0" applyNumberFormat="1" applyFont="1" applyFill="1" applyBorder="1"/>
    <xf numFmtId="164" fontId="0" fillId="57" borderId="30" xfId="0" applyNumberFormat="1" applyFont="1" applyFill="1" applyBorder="1"/>
    <xf numFmtId="164" fontId="49" fillId="57" borderId="30" xfId="0" applyNumberFormat="1" applyFont="1" applyFill="1" applyBorder="1"/>
    <xf numFmtId="165" fontId="0" fillId="57" borderId="30" xfId="0" applyNumberFormat="1" applyFont="1" applyFill="1" applyBorder="1" applyAlignment="1">
      <alignment horizontal="center"/>
    </xf>
    <xf numFmtId="0" fontId="0" fillId="57" borderId="30" xfId="0" applyNumberFormat="1" applyFont="1" applyFill="1" applyBorder="1" applyAlignment="1">
      <alignment horizontal="center"/>
    </xf>
    <xf numFmtId="165" fontId="2" fillId="57" borderId="30" xfId="0" applyNumberFormat="1" applyFont="1" applyFill="1" applyBorder="1" applyAlignment="1">
      <alignment horizontal="center"/>
    </xf>
    <xf numFmtId="165" fontId="49" fillId="57" borderId="3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57" borderId="8" xfId="0" applyNumberFormat="1" applyFont="1" applyFill="1" applyBorder="1" applyAlignment="1">
      <alignment horizontal="center" vertical="center" wrapText="1"/>
    </xf>
    <xf numFmtId="164" fontId="2" fillId="57" borderId="9" xfId="0" applyNumberFormat="1" applyFont="1" applyFill="1" applyBorder="1" applyAlignment="1">
      <alignment horizontal="center" vertical="center" wrapText="1"/>
    </xf>
    <xf numFmtId="165" fontId="2" fillId="57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/>
    <xf numFmtId="0" fontId="0" fillId="0" borderId="3" xfId="0" applyBorder="1"/>
    <xf numFmtId="0" fontId="2" fillId="0" borderId="3" xfId="0" applyFont="1" applyBorder="1"/>
    <xf numFmtId="0" fontId="0" fillId="0" borderId="47" xfId="0" applyBorder="1"/>
    <xf numFmtId="0" fontId="2" fillId="0" borderId="5" xfId="0" applyFont="1" applyBorder="1"/>
    <xf numFmtId="0" fontId="0" fillId="0" borderId="4" xfId="0" applyBorder="1"/>
    <xf numFmtId="0" fontId="2" fillId="0" borderId="10" xfId="0" applyFont="1" applyBorder="1" applyAlignment="1">
      <alignment horizontal="center" vertical="center" wrapText="1"/>
    </xf>
    <xf numFmtId="0" fontId="0" fillId="0" borderId="16" xfId="0" applyBorder="1"/>
    <xf numFmtId="164" fontId="0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0" fillId="0" borderId="15" xfId="0" applyNumberFormat="1" applyBorder="1"/>
    <xf numFmtId="164" fontId="0" fillId="0" borderId="1" xfId="0" applyNumberFormat="1" applyBorder="1"/>
    <xf numFmtId="164" fontId="4" fillId="0" borderId="9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164" fontId="2" fillId="0" borderId="1" xfId="0" applyNumberFormat="1" applyFont="1" applyBorder="1"/>
    <xf numFmtId="164" fontId="2" fillId="0" borderId="6" xfId="0" applyNumberFormat="1" applyFont="1" applyBorder="1"/>
    <xf numFmtId="164" fontId="0" fillId="0" borderId="12" xfId="0" applyNumberFormat="1" applyBorder="1"/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6" xfId="0" applyNumberFormat="1" applyFont="1" applyBorder="1" applyAlignment="1">
      <alignment horizontal="center" vertical="center" wrapText="1"/>
    </xf>
    <xf numFmtId="164" fontId="0" fillId="0" borderId="27" xfId="0" applyNumberFormat="1" applyBorder="1"/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/>
    <xf numFmtId="164" fontId="0" fillId="0" borderId="30" xfId="0" applyNumberFormat="1" applyBorder="1"/>
    <xf numFmtId="164" fontId="2" fillId="0" borderId="30" xfId="0" applyNumberFormat="1" applyFont="1" applyBorder="1"/>
    <xf numFmtId="164" fontId="2" fillId="0" borderId="31" xfId="0" applyNumberFormat="1" applyFont="1" applyBorder="1"/>
    <xf numFmtId="165" fontId="2" fillId="0" borderId="8" xfId="0" applyNumberFormat="1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" fillId="0" borderId="13" xfId="0" applyFont="1" applyBorder="1"/>
    <xf numFmtId="165" fontId="0" fillId="0" borderId="3" xfId="0" applyNumberForma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65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10" xfId="0" applyNumberFormat="1" applyFont="1" applyBorder="1" applyAlignment="1">
      <alignment horizontal="center" vertical="center" wrapText="1"/>
    </xf>
    <xf numFmtId="164" fontId="0" fillId="0" borderId="16" xfId="0" applyNumberFormat="1" applyBorder="1"/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/>
    <xf numFmtId="164" fontId="3" fillId="0" borderId="26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58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58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Fill="1" applyBorder="1"/>
    <xf numFmtId="164" fontId="2" fillId="0" borderId="4" xfId="0" applyNumberFormat="1" applyFont="1" applyFill="1" applyBorder="1"/>
    <xf numFmtId="0" fontId="0" fillId="0" borderId="4" xfId="0" applyFill="1" applyBorder="1"/>
    <xf numFmtId="0" fontId="2" fillId="0" borderId="7" xfId="0" applyFont="1" applyFill="1" applyBorder="1"/>
    <xf numFmtId="164" fontId="2" fillId="0" borderId="31" xfId="0" applyNumberFormat="1" applyFont="1" applyFill="1" applyBorder="1"/>
    <xf numFmtId="164" fontId="2" fillId="0" borderId="6" xfId="0" applyNumberFormat="1" applyFont="1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164" fontId="0" fillId="0" borderId="18" xfId="0" applyNumberFormat="1" applyFill="1" applyBorder="1"/>
    <xf numFmtId="0" fontId="0" fillId="0" borderId="1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4" fontId="0" fillId="0" borderId="13" xfId="0" applyNumberFormat="1" applyFill="1" applyBorder="1"/>
    <xf numFmtId="0" fontId="31" fillId="0" borderId="13" xfId="54" applyFill="1" applyBorder="1" applyAlignment="1">
      <alignment horizontal="left" indent="1"/>
    </xf>
    <xf numFmtId="0" fontId="0" fillId="0" borderId="13" xfId="0" applyFill="1" applyBorder="1" applyAlignment="1">
      <alignment horizontal="left" indent="2"/>
    </xf>
    <xf numFmtId="0" fontId="2" fillId="0" borderId="13" xfId="0" applyFont="1" applyFill="1" applyBorder="1" applyAlignment="1">
      <alignment horizontal="left"/>
    </xf>
    <xf numFmtId="0" fontId="31" fillId="0" borderId="4" xfId="54" applyFill="1" applyBorder="1" applyAlignment="1">
      <alignment horizontal="left"/>
    </xf>
    <xf numFmtId="0" fontId="0" fillId="0" borderId="4" xfId="0" applyFill="1" applyBorder="1" applyAlignment="1">
      <alignment horizontal="left" indent="2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indent="2"/>
    </xf>
    <xf numFmtId="0" fontId="2" fillId="0" borderId="0" xfId="0" applyFont="1" applyFill="1"/>
    <xf numFmtId="164" fontId="0" fillId="0" borderId="59" xfId="0" applyNumberFormat="1" applyFill="1" applyBorder="1"/>
    <xf numFmtId="164" fontId="0" fillId="0" borderId="60" xfId="0" applyNumberFormat="1" applyFill="1" applyBorder="1"/>
    <xf numFmtId="0" fontId="0" fillId="0" borderId="60" xfId="0" applyFill="1" applyBorder="1" applyAlignment="1">
      <alignment horizontal="left" indent="1"/>
    </xf>
    <xf numFmtId="0" fontId="0" fillId="0" borderId="42" xfId="0" applyFill="1" applyBorder="1" applyAlignment="1">
      <alignment horizontal="left" indent="2"/>
    </xf>
    <xf numFmtId="164" fontId="2" fillId="0" borderId="61" xfId="0" applyNumberFormat="1" applyFont="1" applyFill="1" applyBorder="1"/>
    <xf numFmtId="164" fontId="2" fillId="0" borderId="62" xfId="0" applyNumberFormat="1" applyFont="1" applyFill="1" applyBorder="1"/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 indent="2"/>
    </xf>
    <xf numFmtId="0" fontId="2" fillId="0" borderId="0" xfId="0" applyFont="1" applyFill="1" applyBorder="1"/>
    <xf numFmtId="164" fontId="0" fillId="0" borderId="59" xfId="0" applyNumberFormat="1" applyBorder="1"/>
    <xf numFmtId="164" fontId="0" fillId="0" borderId="60" xfId="0" applyNumberFormat="1" applyBorder="1"/>
    <xf numFmtId="0" fontId="0" fillId="0" borderId="60" xfId="0" applyBorder="1" applyAlignment="1">
      <alignment horizontal="left" indent="1"/>
    </xf>
    <xf numFmtId="0" fontId="0" fillId="0" borderId="42" xfId="0" applyBorder="1" applyAlignment="1">
      <alignment horizontal="left" indent="2"/>
    </xf>
    <xf numFmtId="164" fontId="0" fillId="0" borderId="61" xfId="0" applyNumberFormat="1" applyBorder="1"/>
    <xf numFmtId="164" fontId="0" fillId="0" borderId="62" xfId="0" applyNumberFormat="1" applyBorder="1"/>
    <xf numFmtId="0" fontId="0" fillId="0" borderId="62" xfId="0" applyBorder="1" applyAlignment="1">
      <alignment horizontal="left" indent="1"/>
    </xf>
    <xf numFmtId="164" fontId="0" fillId="0" borderId="62" xfId="0" applyNumberFormat="1" applyFill="1" applyBorder="1"/>
    <xf numFmtId="0" fontId="0" fillId="0" borderId="63" xfId="0" applyBorder="1" applyAlignment="1">
      <alignment horizontal="left" indent="2"/>
    </xf>
    <xf numFmtId="164" fontId="0" fillId="25" borderId="12" xfId="0" applyNumberFormat="1" applyFill="1" applyBorder="1"/>
    <xf numFmtId="164" fontId="2" fillId="25" borderId="1" xfId="0" applyNumberFormat="1" applyFont="1" applyFill="1" applyBorder="1"/>
    <xf numFmtId="0" fontId="0" fillId="0" borderId="62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left"/>
    </xf>
    <xf numFmtId="164" fontId="0" fillId="0" borderId="62" xfId="0" applyNumberFormat="1" applyFont="1" applyFill="1" applyBorder="1"/>
    <xf numFmtId="0" fontId="0" fillId="0" borderId="63" xfId="0" applyFont="1" applyFill="1" applyBorder="1" applyAlignment="1">
      <alignment horizontal="left" indent="2"/>
    </xf>
    <xf numFmtId="0" fontId="0" fillId="0" borderId="0" xfId="0" applyFont="1" applyFill="1" applyBorder="1"/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/>
    <xf numFmtId="164" fontId="0" fillId="25" borderId="0" xfId="0" applyNumberFormat="1" applyFont="1" applyFill="1" applyBorder="1"/>
    <xf numFmtId="164" fontId="0" fillId="25" borderId="60" xfId="0" applyNumberFormat="1" applyFont="1" applyFill="1" applyBorder="1"/>
    <xf numFmtId="164" fontId="0" fillId="0" borderId="1" xfId="0" applyNumberFormat="1" applyBorder="1" applyAlignment="1">
      <alignment vertical="center"/>
    </xf>
    <xf numFmtId="165" fontId="0" fillId="0" borderId="3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indent="1"/>
    </xf>
    <xf numFmtId="165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1"/>
    <xf numFmtId="164" fontId="56" fillId="0" borderId="0" xfId="0" applyNumberFormat="1" applyFont="1" applyBorder="1"/>
    <xf numFmtId="0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 indent="1"/>
    </xf>
    <xf numFmtId="0" fontId="56" fillId="0" borderId="0" xfId="0" applyFont="1" applyBorder="1" applyAlignment="1">
      <alignment horizontal="left" indent="2"/>
    </xf>
    <xf numFmtId="0" fontId="56" fillId="0" borderId="0" xfId="0" applyFont="1" applyBorder="1"/>
    <xf numFmtId="166" fontId="6" fillId="25" borderId="0" xfId="1" applyNumberFormat="1" applyFill="1"/>
    <xf numFmtId="164" fontId="2" fillId="0" borderId="0" xfId="0" applyNumberFormat="1" applyFont="1" applyAlignment="1"/>
    <xf numFmtId="164" fontId="2" fillId="0" borderId="0" xfId="0" applyNumberFormat="1" applyFont="1"/>
    <xf numFmtId="0" fontId="0" fillId="0" borderId="70" xfId="0" applyBorder="1"/>
    <xf numFmtId="164" fontId="0" fillId="0" borderId="70" xfId="0" applyNumberFormat="1" applyBorder="1"/>
    <xf numFmtId="0" fontId="0" fillId="0" borderId="45" xfId="0" applyBorder="1"/>
    <xf numFmtId="164" fontId="0" fillId="0" borderId="23" xfId="0" applyNumberFormat="1" applyFont="1" applyBorder="1" applyAlignment="1">
      <alignment horizontal="center" vertical="center" wrapText="1"/>
    </xf>
    <xf numFmtId="165" fontId="0" fillId="0" borderId="69" xfId="0" applyNumberFormat="1" applyBorder="1" applyAlignment="1">
      <alignment horizontal="center"/>
    </xf>
    <xf numFmtId="164" fontId="2" fillId="0" borderId="25" xfId="0" applyNumberFormat="1" applyFont="1" applyFill="1" applyBorder="1"/>
    <xf numFmtId="164" fontId="0" fillId="60" borderId="30" xfId="0" applyNumberFormat="1" applyFill="1" applyBorder="1"/>
    <xf numFmtId="164" fontId="0" fillId="60" borderId="4" xfId="0" applyNumberFormat="1" applyFill="1" applyBorder="1"/>
    <xf numFmtId="164" fontId="0" fillId="60" borderId="1" xfId="0" applyNumberFormat="1" applyFill="1" applyBorder="1"/>
    <xf numFmtId="164" fontId="2" fillId="60" borderId="31" xfId="0" applyNumberFormat="1" applyFont="1" applyFill="1" applyBorder="1"/>
    <xf numFmtId="164" fontId="2" fillId="60" borderId="7" xfId="0" applyNumberFormat="1" applyFont="1" applyFill="1" applyBorder="1"/>
    <xf numFmtId="164" fontId="2" fillId="60" borderId="6" xfId="0" applyNumberFormat="1" applyFont="1" applyFill="1" applyBorder="1"/>
    <xf numFmtId="164" fontId="0" fillId="61" borderId="1" xfId="0" applyNumberFormat="1" applyFill="1" applyBorder="1"/>
    <xf numFmtId="164" fontId="2" fillId="61" borderId="6" xfId="0" applyNumberFormat="1" applyFont="1" applyFill="1" applyBorder="1"/>
    <xf numFmtId="0" fontId="2" fillId="0" borderId="61" xfId="0" applyNumberFormat="1" applyFont="1" applyFill="1" applyBorder="1" applyAlignment="1">
      <alignment horizontal="center"/>
    </xf>
    <xf numFmtId="0" fontId="0" fillId="0" borderId="59" xfId="0" applyNumberFormat="1" applyFill="1" applyBorder="1" applyAlignment="1">
      <alignment horizontal="center"/>
    </xf>
    <xf numFmtId="0" fontId="0" fillId="0" borderId="61" xfId="0" applyNumberFormat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164" fontId="2" fillId="0" borderId="26" xfId="0" applyNumberFormat="1" applyFont="1" applyBorder="1" applyAlignment="1">
      <alignment horizontal="center" vertical="center" wrapText="1"/>
    </xf>
    <xf numFmtId="164" fontId="0" fillId="59" borderId="29" xfId="0" applyNumberFormat="1" applyFill="1" applyBorder="1"/>
    <xf numFmtId="164" fontId="0" fillId="0" borderId="58" xfId="0" applyNumberFormat="1" applyBorder="1"/>
    <xf numFmtId="164" fontId="2" fillId="0" borderId="19" xfId="0" applyNumberFormat="1" applyFont="1" applyBorder="1"/>
    <xf numFmtId="0" fontId="6" fillId="0" borderId="0" xfId="1"/>
    <xf numFmtId="0" fontId="0" fillId="0" borderId="0" xfId="0"/>
    <xf numFmtId="14" fontId="6" fillId="0" borderId="0" xfId="1" applyNumberFormat="1"/>
    <xf numFmtId="164" fontId="0" fillId="62" borderId="26" xfId="0" applyNumberFormat="1" applyFont="1" applyFill="1" applyBorder="1" applyAlignment="1">
      <alignment horizontal="center" vertical="center" wrapText="1"/>
    </xf>
    <xf numFmtId="164" fontId="0" fillId="62" borderId="27" xfId="0" applyNumberFormat="1" applyFill="1" applyBorder="1"/>
    <xf numFmtId="164" fontId="0" fillId="62" borderId="28" xfId="0" applyNumberFormat="1" applyFill="1" applyBorder="1" applyAlignment="1">
      <alignment horizontal="center"/>
    </xf>
    <xf numFmtId="164" fontId="0" fillId="62" borderId="30" xfId="0" applyNumberFormat="1" applyFill="1" applyBorder="1"/>
    <xf numFmtId="164" fontId="0" fillId="62" borderId="29" xfId="0" applyNumberFormat="1" applyFill="1" applyBorder="1"/>
    <xf numFmtId="164" fontId="2" fillId="62" borderId="1" xfId="0" applyNumberFormat="1" applyFont="1" applyFill="1" applyBorder="1"/>
    <xf numFmtId="164" fontId="2" fillId="62" borderId="62" xfId="0" applyNumberFormat="1" applyFont="1" applyFill="1" applyBorder="1"/>
    <xf numFmtId="164" fontId="0" fillId="62" borderId="60" xfId="0" applyNumberFormat="1" applyFill="1" applyBorder="1"/>
    <xf numFmtId="164" fontId="2" fillId="62" borderId="30" xfId="0" applyNumberFormat="1" applyFont="1" applyFill="1" applyBorder="1"/>
    <xf numFmtId="164" fontId="2" fillId="62" borderId="31" xfId="0" applyNumberFormat="1" applyFont="1" applyFill="1" applyBorder="1"/>
    <xf numFmtId="164" fontId="0" fillId="62" borderId="17" xfId="0" applyNumberFormat="1" applyFill="1" applyBorder="1"/>
    <xf numFmtId="164" fontId="0" fillId="62" borderId="1" xfId="0" applyNumberFormat="1" applyFill="1" applyBorder="1"/>
    <xf numFmtId="164" fontId="2" fillId="62" borderId="6" xfId="0" applyNumberFormat="1" applyFont="1" applyFill="1" applyBorder="1"/>
    <xf numFmtId="164" fontId="0" fillId="62" borderId="30" xfId="0" applyNumberFormat="1" applyFill="1" applyBorder="1" applyAlignment="1">
      <alignment vertical="center"/>
    </xf>
    <xf numFmtId="164" fontId="0" fillId="62" borderId="0" xfId="0" applyNumberFormat="1" applyFill="1"/>
    <xf numFmtId="164" fontId="53" fillId="62" borderId="26" xfId="0" applyNumberFormat="1" applyFont="1" applyFill="1" applyBorder="1" applyAlignment="1">
      <alignment horizontal="center" vertical="center" wrapText="1"/>
    </xf>
    <xf numFmtId="165" fontId="2" fillId="62" borderId="8" xfId="0" applyNumberFormat="1" applyFont="1" applyFill="1" applyBorder="1" applyAlignment="1">
      <alignment horizontal="center" vertical="center" wrapText="1"/>
    </xf>
    <xf numFmtId="164" fontId="2" fillId="62" borderId="9" xfId="0" applyNumberFormat="1" applyFont="1" applyFill="1" applyBorder="1" applyAlignment="1">
      <alignment horizontal="center" vertical="center" wrapText="1"/>
    </xf>
    <xf numFmtId="165" fontId="2" fillId="62" borderId="9" xfId="0" applyNumberFormat="1" applyFont="1" applyFill="1" applyBorder="1" applyAlignment="1">
      <alignment horizontal="center" vertical="center" wrapText="1"/>
    </xf>
    <xf numFmtId="164" fontId="53" fillId="62" borderId="27" xfId="0" applyNumberFormat="1" applyFont="1" applyFill="1" applyBorder="1" applyAlignment="1">
      <alignment horizontal="center" wrapText="1"/>
    </xf>
    <xf numFmtId="0" fontId="0" fillId="62" borderId="14" xfId="0" applyNumberFormat="1" applyFont="1" applyFill="1" applyBorder="1" applyAlignment="1">
      <alignment horizontal="center" wrapText="1"/>
    </xf>
    <xf numFmtId="164" fontId="0" fillId="62" borderId="15" xfId="0" applyNumberFormat="1" applyFont="1" applyFill="1" applyBorder="1" applyAlignment="1">
      <alignment wrapText="1"/>
    </xf>
    <xf numFmtId="0" fontId="0" fillId="62" borderId="15" xfId="0" applyNumberFormat="1" applyFont="1" applyFill="1" applyBorder="1" applyAlignment="1">
      <alignment horizontal="center" wrapText="1"/>
    </xf>
    <xf numFmtId="164" fontId="0" fillId="62" borderId="15" xfId="0" applyNumberFormat="1" applyFont="1" applyFill="1" applyBorder="1" applyAlignment="1">
      <alignment horizontal="center" wrapText="1"/>
    </xf>
    <xf numFmtId="164" fontId="53" fillId="62" borderId="28" xfId="0" applyNumberFormat="1" applyFont="1" applyFill="1" applyBorder="1" applyAlignment="1">
      <alignment horizontal="center"/>
    </xf>
    <xf numFmtId="165" fontId="0" fillId="62" borderId="20" xfId="0" applyNumberFormat="1" applyFill="1" applyBorder="1" applyAlignment="1">
      <alignment horizontal="center"/>
    </xf>
    <xf numFmtId="164" fontId="0" fillId="62" borderId="21" xfId="0" applyNumberFormat="1" applyFill="1" applyBorder="1" applyAlignment="1"/>
    <xf numFmtId="0" fontId="0" fillId="62" borderId="21" xfId="0" applyFill="1" applyBorder="1" applyAlignment="1">
      <alignment horizontal="center"/>
    </xf>
    <xf numFmtId="164" fontId="0" fillId="62" borderId="21" xfId="0" applyNumberFormat="1" applyFill="1" applyBorder="1" applyAlignment="1">
      <alignment horizontal="center"/>
    </xf>
    <xf numFmtId="164" fontId="54" fillId="62" borderId="29" xfId="0" applyNumberFormat="1" applyFont="1" applyFill="1" applyBorder="1" applyAlignment="1"/>
    <xf numFmtId="164" fontId="2" fillId="62" borderId="29" xfId="0" applyNumberFormat="1" applyFont="1" applyFill="1" applyBorder="1"/>
    <xf numFmtId="164" fontId="53" fillId="62" borderId="30" xfId="0" applyNumberFormat="1" applyFont="1" applyFill="1" applyBorder="1" applyAlignment="1"/>
    <xf numFmtId="165" fontId="0" fillId="62" borderId="3" xfId="0" applyNumberFormat="1" applyFill="1" applyBorder="1" applyAlignment="1">
      <alignment horizontal="center"/>
    </xf>
    <xf numFmtId="164" fontId="0" fillId="62" borderId="1" xfId="0" applyNumberFormat="1" applyFill="1" applyBorder="1" applyAlignment="1"/>
    <xf numFmtId="0" fontId="0" fillId="62" borderId="1" xfId="0" applyFill="1" applyBorder="1" applyAlignment="1">
      <alignment horizontal="left" indent="1"/>
    </xf>
    <xf numFmtId="164" fontId="0" fillId="62" borderId="1" xfId="0" applyNumberFormat="1" applyFill="1" applyBorder="1" applyAlignment="1">
      <alignment horizontal="left" indent="1"/>
    </xf>
    <xf numFmtId="164" fontId="54" fillId="62" borderId="30" xfId="0" applyNumberFormat="1" applyFont="1" applyFill="1" applyBorder="1" applyAlignment="1"/>
    <xf numFmtId="165" fontId="2" fillId="62" borderId="3" xfId="0" applyNumberFormat="1" applyFont="1" applyFill="1" applyBorder="1" applyAlignment="1">
      <alignment horizontal="center"/>
    </xf>
    <xf numFmtId="164" fontId="2" fillId="62" borderId="1" xfId="0" applyNumberFormat="1" applyFont="1" applyFill="1" applyBorder="1" applyAlignment="1"/>
    <xf numFmtId="0" fontId="2" fillId="62" borderId="1" xfId="0" applyFont="1" applyFill="1" applyBorder="1"/>
    <xf numFmtId="0" fontId="0" fillId="62" borderId="1" xfId="0" applyFill="1" applyBorder="1"/>
    <xf numFmtId="165" fontId="0" fillId="62" borderId="30" xfId="0" applyNumberFormat="1" applyFont="1" applyFill="1" applyBorder="1" applyAlignment="1">
      <alignment horizontal="center"/>
    </xf>
    <xf numFmtId="164" fontId="0" fillId="62" borderId="30" xfId="0" applyNumberFormat="1" applyFont="1" applyFill="1" applyBorder="1"/>
    <xf numFmtId="165" fontId="2" fillId="62" borderId="30" xfId="0" applyNumberFormat="1" applyFont="1" applyFill="1" applyBorder="1" applyAlignment="1">
      <alignment horizontal="center"/>
    </xf>
    <xf numFmtId="165" fontId="0" fillId="62" borderId="3" xfId="0" applyNumberFormat="1" applyFont="1" applyFill="1" applyBorder="1" applyAlignment="1">
      <alignment horizontal="center"/>
    </xf>
    <xf numFmtId="0" fontId="0" fillId="62" borderId="30" xfId="0" applyNumberFormat="1" applyFont="1" applyFill="1" applyBorder="1" applyAlignment="1">
      <alignment horizontal="center"/>
    </xf>
    <xf numFmtId="165" fontId="49" fillId="62" borderId="30" xfId="0" applyNumberFormat="1" applyFont="1" applyFill="1" applyBorder="1" applyAlignment="1">
      <alignment horizontal="center"/>
    </xf>
    <xf numFmtId="164" fontId="49" fillId="62" borderId="30" xfId="0" applyNumberFormat="1" applyFont="1" applyFill="1" applyBorder="1"/>
    <xf numFmtId="0" fontId="0" fillId="62" borderId="1" xfId="0" applyFont="1" applyFill="1" applyBorder="1"/>
    <xf numFmtId="164" fontId="0" fillId="62" borderId="1" xfId="0" applyNumberFormat="1" applyFont="1" applyFill="1" applyBorder="1"/>
    <xf numFmtId="164" fontId="0" fillId="62" borderId="1" xfId="0" applyNumberFormat="1" applyFont="1" applyFill="1" applyBorder="1" applyAlignment="1"/>
    <xf numFmtId="164" fontId="54" fillId="62" borderId="6" xfId="0" applyNumberFormat="1" applyFont="1" applyFill="1" applyBorder="1" applyAlignment="1"/>
    <xf numFmtId="165" fontId="2" fillId="62" borderId="5" xfId="0" applyNumberFormat="1" applyFont="1" applyFill="1" applyBorder="1" applyAlignment="1">
      <alignment horizontal="center"/>
    </xf>
    <xf numFmtId="164" fontId="2" fillId="62" borderId="6" xfId="0" applyNumberFormat="1" applyFont="1" applyFill="1" applyBorder="1" applyAlignment="1"/>
    <xf numFmtId="0" fontId="2" fillId="62" borderId="6" xfId="0" applyFont="1" applyFill="1" applyBorder="1"/>
    <xf numFmtId="164" fontId="55" fillId="62" borderId="0" xfId="0" applyNumberFormat="1" applyFont="1" applyFill="1" applyBorder="1" applyAlignment="1"/>
    <xf numFmtId="164" fontId="30" fillId="62" borderId="0" xfId="0" applyNumberFormat="1" applyFont="1" applyFill="1" applyBorder="1"/>
    <xf numFmtId="164" fontId="30" fillId="62" borderId="0" xfId="0" applyNumberFormat="1" applyFont="1" applyFill="1"/>
    <xf numFmtId="164" fontId="55" fillId="62" borderId="0" xfId="0" applyNumberFormat="1" applyFont="1" applyFill="1" applyAlignment="1"/>
    <xf numFmtId="0" fontId="53" fillId="62" borderId="0" xfId="0" applyFont="1" applyFill="1" applyAlignment="1"/>
    <xf numFmtId="0" fontId="0" fillId="62" borderId="0" xfId="0" applyFill="1"/>
    <xf numFmtId="167" fontId="0" fillId="0" borderId="0" xfId="0" applyNumberFormat="1" applyAlignment="1">
      <alignment horizontal="center"/>
    </xf>
    <xf numFmtId="167" fontId="6" fillId="0" borderId="0" xfId="1" applyNumberFormat="1" applyAlignment="1">
      <alignment horizontal="center"/>
    </xf>
    <xf numFmtId="164" fontId="2" fillId="0" borderId="1" xfId="0" applyNumberFormat="1" applyFont="1" applyBorder="1" applyAlignment="1">
      <alignment vertical="center"/>
    </xf>
    <xf numFmtId="0" fontId="0" fillId="0" borderId="0" xfId="0"/>
    <xf numFmtId="164" fontId="0" fillId="0" borderId="17" xfId="0" applyNumberFormat="1" applyFont="1" applyFill="1" applyBorder="1"/>
    <xf numFmtId="0" fontId="0" fillId="0" borderId="4" xfId="0" applyBorder="1" applyAlignment="1">
      <alignment horizontal="left" wrapText="1" indent="1"/>
    </xf>
    <xf numFmtId="164" fontId="0" fillId="0" borderId="30" xfId="0" applyNumberFormat="1" applyFont="1" applyFill="1" applyBorder="1"/>
    <xf numFmtId="164" fontId="53" fillId="0" borderId="0" xfId="0" applyNumberFormat="1" applyFont="1" applyFill="1" applyAlignment="1"/>
    <xf numFmtId="0" fontId="0" fillId="0" borderId="44" xfId="0" applyFill="1" applyBorder="1" applyAlignment="1"/>
    <xf numFmtId="0" fontId="0" fillId="0" borderId="0" xfId="0"/>
    <xf numFmtId="168" fontId="0" fillId="0" borderId="17" xfId="158" applyNumberFormat="1" applyFont="1" applyFill="1" applyBorder="1"/>
    <xf numFmtId="168" fontId="0" fillId="0" borderId="17" xfId="158" applyNumberFormat="1" applyFont="1" applyBorder="1"/>
    <xf numFmtId="168" fontId="30" fillId="0" borderId="0" xfId="158" applyNumberFormat="1" applyFont="1"/>
    <xf numFmtId="168" fontId="0" fillId="0" borderId="0" xfId="158" applyNumberFormat="1" applyFont="1"/>
    <xf numFmtId="164" fontId="0" fillId="0" borderId="17" xfId="158" applyNumberFormat="1" applyFont="1" applyFill="1" applyBorder="1"/>
    <xf numFmtId="0" fontId="0" fillId="0" borderId="1" xfId="0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47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 indent="1"/>
    </xf>
    <xf numFmtId="164" fontId="2" fillId="0" borderId="2" xfId="0" applyNumberFormat="1" applyFont="1" applyBorder="1"/>
    <xf numFmtId="0" fontId="2" fillId="0" borderId="48" xfId="0" applyFont="1" applyBorder="1"/>
    <xf numFmtId="0" fontId="0" fillId="0" borderId="4" xfId="0" applyFill="1" applyBorder="1" applyAlignment="1">
      <alignment horizontal="left" wrapText="1" indent="1"/>
    </xf>
    <xf numFmtId="169" fontId="0" fillId="0" borderId="0" xfId="0" applyNumberFormat="1"/>
    <xf numFmtId="169" fontId="0" fillId="0" borderId="60" xfId="0" applyNumberFormat="1" applyBorder="1"/>
    <xf numFmtId="169" fontId="0" fillId="0" borderId="0" xfId="0" applyNumberFormat="1" applyAlignment="1">
      <alignment wrapText="1"/>
    </xf>
    <xf numFmtId="169" fontId="0" fillId="0" borderId="0" xfId="0" applyNumberFormat="1" applyAlignment="1">
      <alignment horizontal="center" wrapText="1"/>
    </xf>
    <xf numFmtId="164" fontId="0" fillId="63" borderId="69" xfId="0" applyNumberFormat="1" applyFill="1" applyBorder="1"/>
    <xf numFmtId="164" fontId="0" fillId="63" borderId="70" xfId="0" applyNumberFormat="1" applyFill="1" applyBorder="1"/>
    <xf numFmtId="165" fontId="0" fillId="63" borderId="70" xfId="0" applyNumberFormat="1" applyFill="1" applyBorder="1" applyAlignment="1">
      <alignment horizontal="center"/>
    </xf>
    <xf numFmtId="0" fontId="0" fillId="63" borderId="70" xfId="0" applyFill="1" applyBorder="1"/>
    <xf numFmtId="0" fontId="0" fillId="63" borderId="45" xfId="0" applyFill="1" applyBorder="1"/>
    <xf numFmtId="164" fontId="2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64" xfId="0" applyNumberFormat="1" applyBorder="1" applyAlignment="1">
      <alignment horizontal="center"/>
    </xf>
    <xf numFmtId="164" fontId="0" fillId="0" borderId="65" xfId="0" applyNumberFormat="1" applyBorder="1" applyAlignment="1">
      <alignment horizontal="center"/>
    </xf>
    <xf numFmtId="164" fontId="0" fillId="0" borderId="66" xfId="0" applyNumberFormat="1" applyBorder="1" applyAlignment="1">
      <alignment horizontal="center"/>
    </xf>
    <xf numFmtId="164" fontId="58" fillId="63" borderId="67" xfId="0" applyNumberFormat="1" applyFont="1" applyFill="1" applyBorder="1" applyAlignment="1">
      <alignment horizontal="center"/>
    </xf>
    <xf numFmtId="164" fontId="58" fillId="63" borderId="68" xfId="0" applyNumberFormat="1" applyFont="1" applyFill="1" applyBorder="1" applyAlignment="1">
      <alignment horizontal="center"/>
    </xf>
    <xf numFmtId="164" fontId="58" fillId="63" borderId="43" xfId="0" applyNumberFormat="1" applyFont="1" applyFill="1" applyBorder="1" applyAlignment="1">
      <alignment horizontal="center"/>
    </xf>
    <xf numFmtId="164" fontId="58" fillId="63" borderId="71" xfId="0" applyNumberFormat="1" applyFont="1" applyFill="1" applyBorder="1" applyAlignment="1">
      <alignment horizontal="center"/>
    </xf>
    <xf numFmtId="164" fontId="58" fillId="63" borderId="0" xfId="0" applyNumberFormat="1" applyFont="1" applyFill="1" applyBorder="1" applyAlignment="1">
      <alignment horizontal="center"/>
    </xf>
    <xf numFmtId="164" fontId="58" fillId="63" borderId="4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0" xfId="0"/>
    <xf numFmtId="0" fontId="0" fillId="0" borderId="8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164" fontId="2" fillId="0" borderId="67" xfId="0" applyNumberFormat="1" applyFont="1" applyBorder="1" applyAlignment="1">
      <alignment horizontal="center"/>
    </xf>
    <xf numFmtId="164" fontId="2" fillId="0" borderId="68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164" fontId="57" fillId="0" borderId="67" xfId="0" applyNumberFormat="1" applyFont="1" applyBorder="1" applyAlignment="1">
      <alignment horizontal="center"/>
    </xf>
    <xf numFmtId="164" fontId="57" fillId="0" borderId="68" xfId="0" applyNumberFormat="1" applyFont="1" applyBorder="1" applyAlignment="1">
      <alignment horizontal="center"/>
    </xf>
    <xf numFmtId="164" fontId="57" fillId="0" borderId="43" xfId="0" applyNumberFormat="1" applyFont="1" applyBorder="1" applyAlignment="1">
      <alignment horizontal="center"/>
    </xf>
    <xf numFmtId="164" fontId="31" fillId="2" borderId="0" xfId="54" applyNumberFormat="1" applyFill="1" applyAlignment="1">
      <alignment horizontal="center"/>
    </xf>
    <xf numFmtId="0" fontId="48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</cellXfs>
  <cellStyles count="159">
    <cellStyle name="20% - Accent1 2" xfId="3"/>
    <cellStyle name="20% - Accent1 2 2" xfId="116"/>
    <cellStyle name="20% - Accent1 3" xfId="140"/>
    <cellStyle name="20% - Accent1 4" xfId="56"/>
    <cellStyle name="20% - Accent2 2" xfId="4"/>
    <cellStyle name="20% - Accent2 2 2" xfId="120"/>
    <cellStyle name="20% - Accent2 3" xfId="142"/>
    <cellStyle name="20% - Accent2 4" xfId="57"/>
    <cellStyle name="20% - Accent3 2" xfId="5"/>
    <cellStyle name="20% - Accent3 2 2" xfId="124"/>
    <cellStyle name="20% - Accent3 3" xfId="144"/>
    <cellStyle name="20% - Accent3 4" xfId="58"/>
    <cellStyle name="20% - Accent4 2" xfId="6"/>
    <cellStyle name="20% - Accent4 2 2" xfId="128"/>
    <cellStyle name="20% - Accent4 3" xfId="146"/>
    <cellStyle name="20% - Accent4 4" xfId="59"/>
    <cellStyle name="20% - Accent5 2" xfId="7"/>
    <cellStyle name="20% - Accent5 2 2" xfId="132"/>
    <cellStyle name="20% - Accent5 3" xfId="148"/>
    <cellStyle name="20% - Accent5 4" xfId="60"/>
    <cellStyle name="20% - Accent6 2" xfId="8"/>
    <cellStyle name="20% - Accent6 2 2" xfId="136"/>
    <cellStyle name="20% - Accent6 3" xfId="150"/>
    <cellStyle name="20% - Accent6 4" xfId="61"/>
    <cellStyle name="40% - Accent1 2" xfId="9"/>
    <cellStyle name="40% - Accent1 2 2" xfId="117"/>
    <cellStyle name="40% - Accent1 3" xfId="141"/>
    <cellStyle name="40% - Accent1 4" xfId="62"/>
    <cellStyle name="40% - Accent2 2" xfId="10"/>
    <cellStyle name="40% - Accent2 2 2" xfId="121"/>
    <cellStyle name="40% - Accent2 3" xfId="143"/>
    <cellStyle name="40% - Accent2 4" xfId="63"/>
    <cellStyle name="40% - Accent3 2" xfId="11"/>
    <cellStyle name="40% - Accent3 2 2" xfId="125"/>
    <cellStyle name="40% - Accent3 3" xfId="145"/>
    <cellStyle name="40% - Accent3 4" xfId="64"/>
    <cellStyle name="40% - Accent4 2" xfId="12"/>
    <cellStyle name="40% - Accent4 2 2" xfId="129"/>
    <cellStyle name="40% - Accent4 3" xfId="147"/>
    <cellStyle name="40% - Accent4 4" xfId="65"/>
    <cellStyle name="40% - Accent5 2" xfId="13"/>
    <cellStyle name="40% - Accent5 2 2" xfId="133"/>
    <cellStyle name="40% - Accent5 3" xfId="149"/>
    <cellStyle name="40% - Accent5 4" xfId="66"/>
    <cellStyle name="40% - Accent6 2" xfId="14"/>
    <cellStyle name="40% - Accent6 2 2" xfId="137"/>
    <cellStyle name="40% - Accent6 3" xfId="151"/>
    <cellStyle name="40% - Accent6 4" xfId="67"/>
    <cellStyle name="60% - Accent1 2" xfId="15"/>
    <cellStyle name="60% - Accent1 2 2" xfId="118"/>
    <cellStyle name="60% - Accent1 3" xfId="68"/>
    <cellStyle name="60% - Accent2 2" xfId="16"/>
    <cellStyle name="60% - Accent2 2 2" xfId="122"/>
    <cellStyle name="60% - Accent2 3" xfId="69"/>
    <cellStyle name="60% - Accent3 2" xfId="17"/>
    <cellStyle name="60% - Accent3 2 2" xfId="126"/>
    <cellStyle name="60% - Accent3 3" xfId="70"/>
    <cellStyle name="60% - Accent4 2" xfId="18"/>
    <cellStyle name="60% - Accent4 2 2" xfId="130"/>
    <cellStyle name="60% - Accent4 3" xfId="71"/>
    <cellStyle name="60% - Accent5 2" xfId="19"/>
    <cellStyle name="60% - Accent5 2 2" xfId="134"/>
    <cellStyle name="60% - Accent5 3" xfId="72"/>
    <cellStyle name="60% - Accent6 2" xfId="20"/>
    <cellStyle name="60% - Accent6 2 2" xfId="138"/>
    <cellStyle name="60% - Accent6 3" xfId="73"/>
    <cellStyle name="Accent1 2" xfId="21"/>
    <cellStyle name="Accent1 2 2" xfId="115"/>
    <cellStyle name="Accent1 3" xfId="74"/>
    <cellStyle name="Accent2 2" xfId="22"/>
    <cellStyle name="Accent2 2 2" xfId="119"/>
    <cellStyle name="Accent2 3" xfId="75"/>
    <cellStyle name="Accent3 2" xfId="23"/>
    <cellStyle name="Accent3 2 2" xfId="123"/>
    <cellStyle name="Accent3 3" xfId="76"/>
    <cellStyle name="Accent4 2" xfId="24"/>
    <cellStyle name="Accent4 2 2" xfId="127"/>
    <cellStyle name="Accent4 3" xfId="77"/>
    <cellStyle name="Accent5 2" xfId="25"/>
    <cellStyle name="Accent5 2 2" xfId="131"/>
    <cellStyle name="Accent5 3" xfId="78"/>
    <cellStyle name="Accent6 2" xfId="26"/>
    <cellStyle name="Accent6 2 2" xfId="135"/>
    <cellStyle name="Accent6 3" xfId="79"/>
    <cellStyle name="Bad 2" xfId="27"/>
    <cellStyle name="Bad 2 2" xfId="104"/>
    <cellStyle name="Bad 3" xfId="80"/>
    <cellStyle name="Calculation 2" xfId="28"/>
    <cellStyle name="Calculation 2 2" xfId="108"/>
    <cellStyle name="Calculation 3" xfId="81"/>
    <cellStyle name="Check Cell 2" xfId="29"/>
    <cellStyle name="Check Cell 2 2" xfId="110"/>
    <cellStyle name="Check Cell 3" xfId="82"/>
    <cellStyle name="Comma 2" xfId="48"/>
    <cellStyle name="Comma 2 2" xfId="49"/>
    <cellStyle name="Comma 3" xfId="50"/>
    <cellStyle name="Comma 4" xfId="30"/>
    <cellStyle name="Explanatory Text 2" xfId="31"/>
    <cellStyle name="Explanatory Text 2 2" xfId="113"/>
    <cellStyle name="Explanatory Text 3" xfId="83"/>
    <cellStyle name="Good 2" xfId="32"/>
    <cellStyle name="Good 2 2" xfId="103"/>
    <cellStyle name="Good 3" xfId="84"/>
    <cellStyle name="Heading 1 2" xfId="33"/>
    <cellStyle name="Heading 1 2 2" xfId="99"/>
    <cellStyle name="Heading 1 3" xfId="85"/>
    <cellStyle name="Heading 2 2" xfId="34"/>
    <cellStyle name="Heading 2 2 2" xfId="100"/>
    <cellStyle name="Heading 2 3" xfId="86"/>
    <cellStyle name="Heading 3 2" xfId="35"/>
    <cellStyle name="Heading 3 2 2" xfId="101"/>
    <cellStyle name="Heading 3 3" xfId="87"/>
    <cellStyle name="Heading 4 2" xfId="36"/>
    <cellStyle name="Heading 4 2 2" xfId="102"/>
    <cellStyle name="Heading 4 3" xfId="88"/>
    <cellStyle name="Hyperlink" xfId="54" builtinId="8"/>
    <cellStyle name="Input 2" xfId="37"/>
    <cellStyle name="Input 2 2" xfId="106"/>
    <cellStyle name="Input 3" xfId="89"/>
    <cellStyle name="Linked Cell 2" xfId="38"/>
    <cellStyle name="Linked Cell 2 2" xfId="109"/>
    <cellStyle name="Linked Cell 3" xfId="90"/>
    <cellStyle name="Neutral 2" xfId="39"/>
    <cellStyle name="Neutral 2 2" xfId="105"/>
    <cellStyle name="Neutral 3" xfId="91"/>
    <cellStyle name="Normal" xfId="0" builtinId="0"/>
    <cellStyle name="Normal 2" xfId="1"/>
    <cellStyle name="Normal 2 2" xfId="46"/>
    <cellStyle name="Normal 2 2 2" xfId="154"/>
    <cellStyle name="Normal 2 3" xfId="97"/>
    <cellStyle name="Normal 3" xfId="45"/>
    <cellStyle name="Normal 3 2" xfId="155"/>
    <cellStyle name="Normal 3 3" xfId="152"/>
    <cellStyle name="Normal 4" xfId="47"/>
    <cellStyle name="Normal 4 2" xfId="156"/>
    <cellStyle name="Normal 4 3" xfId="153"/>
    <cellStyle name="Normal 5" xfId="51"/>
    <cellStyle name="Normal 5 2" xfId="157"/>
    <cellStyle name="Normal 5 3" xfId="55"/>
    <cellStyle name="Normal 6" xfId="2"/>
    <cellStyle name="Note 2" xfId="40"/>
    <cellStyle name="Note 2 2" xfId="112"/>
    <cellStyle name="Note 3" xfId="139"/>
    <cellStyle name="Note 4" xfId="92"/>
    <cellStyle name="Output 2" xfId="41"/>
    <cellStyle name="Output 2 2" xfId="107"/>
    <cellStyle name="Output 3" xfId="93"/>
    <cellStyle name="Percent" xfId="158" builtinId="5"/>
    <cellStyle name="Percent 2" xfId="52"/>
    <cellStyle name="Percent 2 2" xfId="53"/>
    <cellStyle name="Title 2" xfId="42"/>
    <cellStyle name="Title 2 2" xfId="98"/>
    <cellStyle name="Title 3" xfId="94"/>
    <cellStyle name="Total 2" xfId="43"/>
    <cellStyle name="Total 2 2" xfId="114"/>
    <cellStyle name="Total 3" xfId="95"/>
    <cellStyle name="Warning Text 2" xfId="44"/>
    <cellStyle name="Warning Text 2 2" xfId="111"/>
    <cellStyle name="Warning Text 3" xfId="96"/>
  </cellStyles>
  <dxfs count="0"/>
  <tableStyles count="0" defaultTableStyle="TableStyleMedium2" defaultPivotStyle="PivotStyleLight16"/>
  <colors>
    <mruColors>
      <color rgb="FFFF99CC"/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85" zoomScaleNormal="85" workbookViewId="0">
      <pane xSplit="2" ySplit="7" topLeftCell="C8" activePane="bottomRight" state="frozen"/>
      <selection pane="topRight" activeCell="F1" sqref="F1"/>
      <selection pane="bottomLeft" activeCell="A10" sqref="A10"/>
      <selection pane="bottomRight" activeCell="H29" sqref="H29"/>
    </sheetView>
  </sheetViews>
  <sheetFormatPr defaultColWidth="8.85546875" defaultRowHeight="15" x14ac:dyDescent="0.25"/>
  <cols>
    <col min="1" max="1" width="7.5703125" style="179" customWidth="1"/>
    <col min="2" max="2" width="40.7109375" style="206" bestFit="1" customWidth="1"/>
    <col min="3" max="3" width="10.5703125" style="7" bestFit="1" customWidth="1"/>
    <col min="4" max="4" width="8.85546875" style="7" bestFit="1" customWidth="1"/>
    <col min="5" max="5" width="10.5703125" style="7" bestFit="1" customWidth="1"/>
    <col min="6" max="6" width="8.85546875" style="7"/>
    <col min="7" max="7" width="12.28515625" style="7" bestFit="1" customWidth="1"/>
    <col min="8" max="8" width="10.5703125" style="7" bestFit="1" customWidth="1"/>
    <col min="9" max="9" width="9.7109375" style="7" customWidth="1"/>
    <col min="10" max="10" width="8.85546875" style="7"/>
    <col min="11" max="11" width="10.5703125" style="7" bestFit="1" customWidth="1"/>
    <col min="12" max="12" width="30.7109375" style="206" customWidth="1"/>
    <col min="13" max="16384" width="8.85546875" style="206"/>
  </cols>
  <sheetData>
    <row r="1" spans="1:12" ht="14.45" x14ac:dyDescent="0.3">
      <c r="A1" s="142"/>
    </row>
    <row r="2" spans="1:12" ht="14.45" x14ac:dyDescent="0.3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</row>
    <row r="3" spans="1:12" thickBot="1" x14ac:dyDescent="0.35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thickBot="1" x14ac:dyDescent="0.35">
      <c r="C4" s="475" t="s">
        <v>946</v>
      </c>
      <c r="D4" s="476"/>
      <c r="E4" s="477"/>
      <c r="F4" s="475" t="s">
        <v>947</v>
      </c>
      <c r="G4" s="476"/>
      <c r="H4" s="476"/>
      <c r="I4" s="476"/>
      <c r="J4" s="476"/>
      <c r="K4" s="477"/>
    </row>
    <row r="5" spans="1:12" s="221" customFormat="1" ht="43.15" x14ac:dyDescent="0.3">
      <c r="A5" s="251" t="s">
        <v>765</v>
      </c>
      <c r="B5" s="231" t="s">
        <v>766</v>
      </c>
      <c r="C5" s="234" t="s">
        <v>5</v>
      </c>
      <c r="D5" s="233" t="s">
        <v>760</v>
      </c>
      <c r="E5" s="261" t="s">
        <v>6</v>
      </c>
      <c r="F5" s="265" t="s">
        <v>761</v>
      </c>
      <c r="G5" s="237" t="s">
        <v>762</v>
      </c>
      <c r="H5" s="233" t="s">
        <v>7</v>
      </c>
      <c r="I5" s="474" t="s">
        <v>8</v>
      </c>
      <c r="J5" s="474"/>
      <c r="K5" s="234" t="s">
        <v>763</v>
      </c>
      <c r="L5" s="231" t="s">
        <v>767</v>
      </c>
    </row>
    <row r="6" spans="1:12" ht="14.45" x14ac:dyDescent="0.3">
      <c r="A6" s="252"/>
      <c r="B6" s="232"/>
      <c r="C6" s="235"/>
      <c r="D6" s="235"/>
      <c r="E6" s="262"/>
      <c r="F6" s="245"/>
      <c r="G6" s="235"/>
      <c r="H6" s="235"/>
      <c r="I6" s="266" t="s">
        <v>9</v>
      </c>
      <c r="J6" s="266" t="s">
        <v>10</v>
      </c>
      <c r="K6" s="235"/>
      <c r="L6" s="232"/>
    </row>
    <row r="7" spans="1:12" s="208" customFormat="1" ht="15.75" thickBot="1" x14ac:dyDescent="0.3">
      <c r="A7" s="253"/>
      <c r="B7" s="243"/>
      <c r="C7" s="242" t="s">
        <v>11</v>
      </c>
      <c r="D7" s="242" t="s">
        <v>11</v>
      </c>
      <c r="E7" s="263" t="s">
        <v>11</v>
      </c>
      <c r="F7" s="246" t="s">
        <v>11</v>
      </c>
      <c r="G7" s="242" t="s">
        <v>11</v>
      </c>
      <c r="H7" s="242" t="s">
        <v>11</v>
      </c>
      <c r="I7" s="242" t="s">
        <v>11</v>
      </c>
      <c r="J7" s="242" t="s">
        <v>11</v>
      </c>
      <c r="K7" s="242" t="s">
        <v>11</v>
      </c>
      <c r="L7" s="243"/>
    </row>
    <row r="8" spans="1:12" ht="14.45" x14ac:dyDescent="0.3">
      <c r="A8" s="80">
        <v>12001</v>
      </c>
      <c r="B8" s="140" t="s">
        <v>768</v>
      </c>
      <c r="C8" s="236" t="e">
        <f>+'12001'!#REF!</f>
        <v>#REF!</v>
      </c>
      <c r="D8" s="236" t="e">
        <f>+'12001'!#REF!</f>
        <v>#REF!</v>
      </c>
      <c r="E8" s="264" t="e">
        <f>+'12001'!#REF!</f>
        <v>#REF!</v>
      </c>
      <c r="F8" s="248" t="e">
        <f>+'12001'!#REF!</f>
        <v>#REF!</v>
      </c>
      <c r="G8" s="236" t="e">
        <f>+'12001'!#REF!</f>
        <v>#REF!</v>
      </c>
      <c r="H8" s="236" t="e">
        <f>+'12001'!#REF!</f>
        <v>#REF!</v>
      </c>
      <c r="I8" s="236" t="e">
        <f>+'12001'!#REF!</f>
        <v>#REF!</v>
      </c>
      <c r="J8" s="236" t="e">
        <f>+'12001'!#REF!</f>
        <v>#REF!</v>
      </c>
      <c r="K8" s="236" t="e">
        <f>+'12001'!#REF!</f>
        <v>#REF!</v>
      </c>
      <c r="L8" s="16"/>
    </row>
    <row r="9" spans="1:12" ht="14.45" x14ac:dyDescent="0.3">
      <c r="A9" s="80">
        <v>12003</v>
      </c>
      <c r="B9" s="140" t="s">
        <v>769</v>
      </c>
      <c r="C9" s="236" t="e">
        <f>SUM('12003'!#REF!)</f>
        <v>#REF!</v>
      </c>
      <c r="D9" s="236" t="e">
        <f>SUM('12003'!#REF!)</f>
        <v>#REF!</v>
      </c>
      <c r="E9" s="264" t="e">
        <f>SUM('12003'!#REF!)</f>
        <v>#REF!</v>
      </c>
      <c r="F9" s="248" t="e">
        <f>SUM('12003'!#REF!)</f>
        <v>#REF!</v>
      </c>
      <c r="G9" s="236" t="e">
        <f>SUM('12003'!#REF!)</f>
        <v>#REF!</v>
      </c>
      <c r="H9" s="236" t="e">
        <f>SUM('12003'!#REF!)</f>
        <v>#REF!</v>
      </c>
      <c r="I9" s="236" t="e">
        <f>SUM('12003'!#REF!)</f>
        <v>#REF!</v>
      </c>
      <c r="J9" s="236" t="e">
        <f>SUM('12003'!#REF!)</f>
        <v>#REF!</v>
      </c>
      <c r="K9" s="236" t="e">
        <f>SUM('12003'!#REF!)</f>
        <v>#REF!</v>
      </c>
      <c r="L9" s="16"/>
    </row>
    <row r="10" spans="1:12" ht="14.45" x14ac:dyDescent="0.3">
      <c r="A10" s="80"/>
      <c r="B10" s="78" t="s">
        <v>770</v>
      </c>
      <c r="C10" s="236"/>
      <c r="D10" s="236"/>
      <c r="E10" s="264"/>
      <c r="F10" s="248"/>
      <c r="G10" s="236"/>
      <c r="H10" s="236"/>
      <c r="I10" s="236"/>
      <c r="J10" s="236"/>
      <c r="K10" s="236"/>
      <c r="L10" s="16"/>
    </row>
    <row r="11" spans="1:12" ht="14.45" x14ac:dyDescent="0.3">
      <c r="A11" s="80">
        <v>11501</v>
      </c>
      <c r="B11" s="140" t="s">
        <v>771</v>
      </c>
      <c r="C11" s="236" t="e">
        <f>SUM('11501'!#REF!)</f>
        <v>#REF!</v>
      </c>
      <c r="D11" s="236" t="e">
        <f>SUM('11501'!#REF!)</f>
        <v>#REF!</v>
      </c>
      <c r="E11" s="264" t="e">
        <f>SUM('11501'!#REF!)</f>
        <v>#REF!</v>
      </c>
      <c r="F11" s="248" t="e">
        <f>SUM('11501'!#REF!)</f>
        <v>#REF!</v>
      </c>
      <c r="G11" s="236" t="e">
        <f>SUM('11501'!#REF!)</f>
        <v>#REF!</v>
      </c>
      <c r="H11" s="236" t="e">
        <f>SUM('11501'!#REF!)</f>
        <v>#REF!</v>
      </c>
      <c r="I11" s="236" t="e">
        <f>SUM('11501'!#REF!)</f>
        <v>#REF!</v>
      </c>
      <c r="J11" s="236" t="e">
        <f>SUM('11501'!#REF!)</f>
        <v>#REF!</v>
      </c>
      <c r="K11" s="236" t="e">
        <f>SUM('11501'!#REF!)</f>
        <v>#REF!</v>
      </c>
      <c r="L11" s="16"/>
    </row>
    <row r="12" spans="1:12" ht="14.45" x14ac:dyDescent="0.3">
      <c r="A12" s="80">
        <v>11502</v>
      </c>
      <c r="B12" s="140" t="s">
        <v>772</v>
      </c>
      <c r="C12" s="236" t="e">
        <f>SUM('11502'!#REF!)</f>
        <v>#REF!</v>
      </c>
      <c r="D12" s="236" t="e">
        <f>SUM('11502'!#REF!)</f>
        <v>#REF!</v>
      </c>
      <c r="E12" s="264" t="e">
        <f>SUM('11502'!#REF!)</f>
        <v>#REF!</v>
      </c>
      <c r="F12" s="248" t="e">
        <f>SUM('11502'!#REF!)</f>
        <v>#REF!</v>
      </c>
      <c r="G12" s="236" t="e">
        <f>SUM('11502'!#REF!)</f>
        <v>#REF!</v>
      </c>
      <c r="H12" s="236" t="e">
        <f>SUM('11502'!#REF!)</f>
        <v>#REF!</v>
      </c>
      <c r="I12" s="236" t="e">
        <f>SUM('11502'!#REF!)</f>
        <v>#REF!</v>
      </c>
      <c r="J12" s="236" t="e">
        <f>SUM('11502'!#REF!)</f>
        <v>#REF!</v>
      </c>
      <c r="K12" s="236" t="e">
        <f>SUM('11502'!#REF!)</f>
        <v>#REF!</v>
      </c>
      <c r="L12" s="16"/>
    </row>
    <row r="13" spans="1:12" ht="14.45" x14ac:dyDescent="0.3">
      <c r="A13" s="80">
        <v>11503</v>
      </c>
      <c r="B13" s="140" t="s">
        <v>773</v>
      </c>
      <c r="C13" s="236" t="e">
        <f>SUM('11503'!#REF!)</f>
        <v>#REF!</v>
      </c>
      <c r="D13" s="236" t="e">
        <f>SUM('11503'!#REF!)</f>
        <v>#REF!</v>
      </c>
      <c r="E13" s="264" t="e">
        <f>SUM('11503'!#REF!)</f>
        <v>#REF!</v>
      </c>
      <c r="F13" s="248" t="e">
        <f>SUM('11503'!#REF!)</f>
        <v>#REF!</v>
      </c>
      <c r="G13" s="236" t="e">
        <f>SUM('11503'!#REF!)</f>
        <v>#REF!</v>
      </c>
      <c r="H13" s="236" t="e">
        <f>SUM('11503'!#REF!)</f>
        <v>#REF!</v>
      </c>
      <c r="I13" s="236" t="e">
        <f>SUM('11503'!#REF!)</f>
        <v>#REF!</v>
      </c>
      <c r="J13" s="236" t="e">
        <f>SUM('11503'!#REF!)</f>
        <v>#REF!</v>
      </c>
      <c r="K13" s="236" t="e">
        <f>SUM('11503'!#REF!)</f>
        <v>#REF!</v>
      </c>
      <c r="L13" s="16"/>
    </row>
    <row r="14" spans="1:12" ht="14.45" x14ac:dyDescent="0.3">
      <c r="A14" s="80">
        <v>11504</v>
      </c>
      <c r="B14" s="140" t="s">
        <v>774</v>
      </c>
      <c r="C14" s="236">
        <f>SUM('11504'!C22:C23)</f>
        <v>0</v>
      </c>
      <c r="D14" s="236">
        <f>SUM('11504'!H22:H23)</f>
        <v>0</v>
      </c>
      <c r="E14" s="264" t="e">
        <f>SUM('11504'!#REF!)</f>
        <v>#REF!</v>
      </c>
      <c r="F14" s="248" t="e">
        <f>SUM('11504'!#REF!)</f>
        <v>#REF!</v>
      </c>
      <c r="G14" s="236" t="e">
        <f>SUM('11504'!#REF!)</f>
        <v>#REF!</v>
      </c>
      <c r="H14" s="236" t="e">
        <f>SUM('11504'!#REF!)</f>
        <v>#REF!</v>
      </c>
      <c r="I14" s="236" t="e">
        <f>SUM('11504'!#REF!)</f>
        <v>#REF!</v>
      </c>
      <c r="J14" s="236" t="e">
        <f>SUM('11504'!#REF!)</f>
        <v>#REF!</v>
      </c>
      <c r="K14" s="236">
        <f>SUM('11504'!I21:I23)</f>
        <v>0</v>
      </c>
      <c r="L14" s="16"/>
    </row>
    <row r="15" spans="1:12" ht="14.45" x14ac:dyDescent="0.3">
      <c r="A15" s="80">
        <v>11505</v>
      </c>
      <c r="B15" s="140" t="s">
        <v>775</v>
      </c>
      <c r="C15" s="236" t="e">
        <f>SUM('11505'!#REF!)</f>
        <v>#REF!</v>
      </c>
      <c r="D15" s="236" t="e">
        <f>SUM('11505'!#REF!)</f>
        <v>#REF!</v>
      </c>
      <c r="E15" s="264" t="e">
        <f>SUM('11505'!#REF!)</f>
        <v>#REF!</v>
      </c>
      <c r="F15" s="248" t="e">
        <f>SUM('11505'!#REF!)</f>
        <v>#REF!</v>
      </c>
      <c r="G15" s="236" t="e">
        <f>SUM('11505'!#REF!)</f>
        <v>#REF!</v>
      </c>
      <c r="H15" s="236" t="e">
        <f>SUM('11505'!#REF!)</f>
        <v>#REF!</v>
      </c>
      <c r="I15" s="236" t="e">
        <f>SUM('11505'!#REF!)</f>
        <v>#REF!</v>
      </c>
      <c r="J15" s="236" t="e">
        <f>SUM('11505'!#REF!)</f>
        <v>#REF!</v>
      </c>
      <c r="K15" s="236" t="e">
        <f>SUM('11505'!#REF!)</f>
        <v>#REF!</v>
      </c>
      <c r="L15" s="16"/>
    </row>
    <row r="16" spans="1:12" ht="14.45" x14ac:dyDescent="0.3">
      <c r="A16" s="80"/>
      <c r="B16" s="79" t="s">
        <v>776</v>
      </c>
      <c r="C16" s="236"/>
      <c r="D16" s="236"/>
      <c r="E16" s="264"/>
      <c r="F16" s="248"/>
      <c r="G16" s="236"/>
      <c r="H16" s="236"/>
      <c r="I16" s="236"/>
      <c r="J16" s="236"/>
      <c r="K16" s="236"/>
      <c r="L16" s="16"/>
    </row>
    <row r="17" spans="1:12" ht="14.45" x14ac:dyDescent="0.3">
      <c r="A17" s="80">
        <v>12501</v>
      </c>
      <c r="B17" s="140" t="s">
        <v>777</v>
      </c>
      <c r="C17" s="236" t="e">
        <f>SUM('12501'!#REF!)</f>
        <v>#REF!</v>
      </c>
      <c r="D17" s="236" t="e">
        <f>SUM('12501'!#REF!)</f>
        <v>#REF!</v>
      </c>
      <c r="E17" s="264" t="e">
        <f>SUM('12501'!#REF!)</f>
        <v>#REF!</v>
      </c>
      <c r="F17" s="248" t="e">
        <f>SUM('12501'!#REF!)</f>
        <v>#REF!</v>
      </c>
      <c r="G17" s="236" t="e">
        <f>SUM('12501'!#REF!)</f>
        <v>#REF!</v>
      </c>
      <c r="H17" s="236" t="e">
        <f>SUM('12501'!#REF!)</f>
        <v>#REF!</v>
      </c>
      <c r="I17" s="236" t="e">
        <f>SUM('12501'!#REF!)</f>
        <v>#REF!</v>
      </c>
      <c r="J17" s="236" t="e">
        <f>SUM('12501'!#REF!)</f>
        <v>#REF!</v>
      </c>
      <c r="K17" s="236" t="e">
        <f>SUM('12501'!#REF!)</f>
        <v>#REF!</v>
      </c>
      <c r="L17" s="16"/>
    </row>
    <row r="18" spans="1:12" ht="14.45" x14ac:dyDescent="0.3">
      <c r="A18" s="80">
        <v>12502</v>
      </c>
      <c r="B18" s="140" t="s">
        <v>778</v>
      </c>
      <c r="C18" s="236" t="e">
        <f>SUM('12502'!#REF!)</f>
        <v>#REF!</v>
      </c>
      <c r="D18" s="236" t="e">
        <f>SUM('12502'!#REF!)</f>
        <v>#REF!</v>
      </c>
      <c r="E18" s="264" t="e">
        <f>SUM('12502'!#REF!)</f>
        <v>#REF!</v>
      </c>
      <c r="F18" s="248" t="e">
        <f>SUM('12502'!#REF!)</f>
        <v>#REF!</v>
      </c>
      <c r="G18" s="236" t="e">
        <f>SUM('12502'!#REF!)</f>
        <v>#REF!</v>
      </c>
      <c r="H18" s="236" t="e">
        <f>SUM('12502'!#REF!)</f>
        <v>#REF!</v>
      </c>
      <c r="I18" s="236" t="e">
        <f>SUM('12502'!#REF!)</f>
        <v>#REF!</v>
      </c>
      <c r="J18" s="236" t="e">
        <f>SUM('12502'!#REF!)</f>
        <v>#REF!</v>
      </c>
      <c r="K18" s="236" t="e">
        <f>SUM('12502'!#REF!)</f>
        <v>#REF!</v>
      </c>
      <c r="L18" s="16"/>
    </row>
    <row r="19" spans="1:12" ht="14.45" x14ac:dyDescent="0.3">
      <c r="A19" s="80">
        <v>12503</v>
      </c>
      <c r="B19" s="140" t="s">
        <v>779</v>
      </c>
      <c r="C19" s="236" t="e">
        <f>SUM('12503'!#REF!)</f>
        <v>#REF!</v>
      </c>
      <c r="D19" s="236" t="e">
        <f>SUM('12503'!#REF!)</f>
        <v>#REF!</v>
      </c>
      <c r="E19" s="264" t="e">
        <f>SUM('12503'!#REF!)</f>
        <v>#REF!</v>
      </c>
      <c r="F19" s="248" t="e">
        <f>SUM('12504'!#REF!)</f>
        <v>#REF!</v>
      </c>
      <c r="G19" s="236" t="e">
        <f>SUM('12504'!#REF!)</f>
        <v>#REF!</v>
      </c>
      <c r="H19" s="236" t="e">
        <f>SUM('12504'!#REF!)</f>
        <v>#REF!</v>
      </c>
      <c r="I19" s="236" t="e">
        <f>SUM('12504'!#REF!)</f>
        <v>#REF!</v>
      </c>
      <c r="J19" s="236" t="e">
        <f>SUM('12504'!#REF!)</f>
        <v>#REF!</v>
      </c>
      <c r="K19" s="236" t="e">
        <f>SUM('12504'!#REF!)</f>
        <v>#REF!</v>
      </c>
      <c r="L19" s="16"/>
    </row>
    <row r="20" spans="1:12" ht="14.45" x14ac:dyDescent="0.3">
      <c r="A20" s="80">
        <v>12504</v>
      </c>
      <c r="B20" s="140" t="s">
        <v>780</v>
      </c>
      <c r="C20" s="137" t="e">
        <f>SUM('12504'!#REF!)</f>
        <v>#REF!</v>
      </c>
      <c r="D20" s="236" t="e">
        <f>SUM('12504'!#REF!)</f>
        <v>#REF!</v>
      </c>
      <c r="E20" s="264" t="e">
        <f>SUM('12504'!#REF!)</f>
        <v>#REF!</v>
      </c>
      <c r="F20" s="248" t="e">
        <f>SUM('12504'!#REF!)</f>
        <v>#REF!</v>
      </c>
      <c r="G20" s="236" t="e">
        <f>SUM('12504'!#REF!)</f>
        <v>#REF!</v>
      </c>
      <c r="H20" s="236" t="e">
        <f>SUM('12504'!#REF!)</f>
        <v>#REF!</v>
      </c>
      <c r="I20" s="236" t="e">
        <f>SUM('12504'!#REF!)</f>
        <v>#REF!</v>
      </c>
      <c r="J20" s="236" t="e">
        <f>SUM('12504'!#REF!)</f>
        <v>#REF!</v>
      </c>
      <c r="K20" s="236" t="e">
        <f>SUM('12504'!#REF!)</f>
        <v>#REF!</v>
      </c>
      <c r="L20" s="16"/>
    </row>
    <row r="21" spans="1:12" s="210" customFormat="1" ht="14.45" x14ac:dyDescent="0.3">
      <c r="A21" s="294">
        <v>13901</v>
      </c>
      <c r="B21" s="298" t="s">
        <v>945</v>
      </c>
      <c r="C21" s="324">
        <v>0</v>
      </c>
      <c r="D21" s="292">
        <v>0</v>
      </c>
      <c r="E21" s="297">
        <v>0</v>
      </c>
      <c r="F21" s="153" t="e">
        <f>SUM('13901'!#REF!)</f>
        <v>#REF!</v>
      </c>
      <c r="G21" s="292" t="e">
        <f>SUM('13901'!#REF!)</f>
        <v>#REF!</v>
      </c>
      <c r="H21" s="292" t="e">
        <f>SUM('13901'!#REF!)</f>
        <v>#REF!</v>
      </c>
      <c r="I21" s="292" t="e">
        <f>SUM('13901'!#REF!)</f>
        <v>#REF!</v>
      </c>
      <c r="J21" s="292" t="e">
        <f>SUM('13901'!#REF!)</f>
        <v>#REF!</v>
      </c>
      <c r="K21" s="292" t="e">
        <f>SUM('13901'!#REF!)</f>
        <v>#REF!</v>
      </c>
      <c r="L21" s="299"/>
    </row>
    <row r="22" spans="1:12" s="210" customFormat="1" ht="14.45" x14ac:dyDescent="0.3">
      <c r="A22" s="294"/>
      <c r="B22" s="300" t="s">
        <v>781</v>
      </c>
      <c r="C22" s="292"/>
      <c r="D22" s="292"/>
      <c r="E22" s="297"/>
      <c r="F22" s="153"/>
      <c r="G22" s="292"/>
      <c r="H22" s="292"/>
      <c r="I22" s="292"/>
      <c r="J22" s="292"/>
      <c r="K22" s="292"/>
      <c r="L22" s="299"/>
    </row>
    <row r="23" spans="1:12" s="210" customFormat="1" ht="14.45" x14ac:dyDescent="0.3">
      <c r="A23" s="295" t="s">
        <v>783</v>
      </c>
      <c r="B23" s="301" t="s">
        <v>782</v>
      </c>
      <c r="C23" s="137">
        <f>SUM('10001'!DQ80:DQ82)</f>
        <v>0</v>
      </c>
      <c r="D23" s="137">
        <f>SUM('10001'!DR80:DR82)</f>
        <v>0</v>
      </c>
      <c r="E23" s="150">
        <f>SUM('10001'!DT80:DT82)</f>
        <v>0</v>
      </c>
      <c r="F23" s="143">
        <f>SUM('10001'!DV76:DV86)</f>
        <v>0</v>
      </c>
      <c r="G23" s="137" t="e">
        <f>SUM('10001'!#REF!)</f>
        <v>#REF!</v>
      </c>
      <c r="H23" s="137" t="e">
        <f>SUM('10001'!#REF!)</f>
        <v>#REF!</v>
      </c>
      <c r="I23" s="137" t="e">
        <f>SUM('10001'!#REF!)</f>
        <v>#REF!</v>
      </c>
      <c r="J23" s="137" t="e">
        <f>SUM('10001'!#REF!)</f>
        <v>#REF!</v>
      </c>
      <c r="K23" s="137" t="e">
        <f>SUM('10001'!#REF!)</f>
        <v>#REF!</v>
      </c>
      <c r="L23" s="302"/>
    </row>
    <row r="24" spans="1:12" s="305" customFormat="1" ht="14.45" x14ac:dyDescent="0.3">
      <c r="A24" s="296"/>
      <c r="B24" s="303" t="s">
        <v>784</v>
      </c>
      <c r="C24" s="325" t="e">
        <f t="shared" ref="C24:K24" si="0">SUM(C8:C23)</f>
        <v>#REF!</v>
      </c>
      <c r="D24" s="139" t="e">
        <f t="shared" si="0"/>
        <v>#REF!</v>
      </c>
      <c r="E24" s="286" t="e">
        <f t="shared" si="0"/>
        <v>#REF!</v>
      </c>
      <c r="F24" s="154" t="e">
        <f t="shared" si="0"/>
        <v>#REF!</v>
      </c>
      <c r="G24" s="139" t="e">
        <f t="shared" si="0"/>
        <v>#REF!</v>
      </c>
      <c r="H24" s="325" t="e">
        <f t="shared" si="0"/>
        <v>#REF!</v>
      </c>
      <c r="I24" s="139" t="e">
        <f t="shared" si="0"/>
        <v>#REF!</v>
      </c>
      <c r="J24" s="139" t="e">
        <f t="shared" si="0"/>
        <v>#REF!</v>
      </c>
      <c r="K24" s="139" t="e">
        <f t="shared" si="0"/>
        <v>#REF!</v>
      </c>
      <c r="L24" s="304"/>
    </row>
    <row r="25" spans="1:12" s="330" customFormat="1" ht="14.45" x14ac:dyDescent="0.3">
      <c r="A25" s="326"/>
      <c r="B25" s="327"/>
      <c r="C25" s="328"/>
      <c r="D25" s="328"/>
      <c r="E25" s="328"/>
      <c r="F25" s="328"/>
      <c r="G25" s="328"/>
      <c r="H25" s="328"/>
      <c r="I25" s="328"/>
      <c r="J25" s="328"/>
      <c r="K25" s="328"/>
      <c r="L25" s="329"/>
    </row>
    <row r="26" spans="1:12" s="113" customFormat="1" ht="14.45" x14ac:dyDescent="0.3">
      <c r="A26" s="331"/>
      <c r="B26" s="332" t="s">
        <v>948</v>
      </c>
      <c r="C26" s="333"/>
      <c r="D26" s="333"/>
      <c r="E26" s="333"/>
      <c r="F26" s="333"/>
      <c r="G26" s="333"/>
      <c r="H26" s="334"/>
      <c r="I26" s="333"/>
      <c r="J26" s="333"/>
      <c r="K26" s="333"/>
    </row>
    <row r="27" spans="1:12" s="113" customFormat="1" ht="14.45" x14ac:dyDescent="0.3">
      <c r="A27" s="331"/>
      <c r="B27" s="332" t="s">
        <v>949</v>
      </c>
      <c r="C27" s="333"/>
      <c r="D27" s="333"/>
      <c r="E27" s="333"/>
      <c r="F27" s="333"/>
      <c r="G27" s="333"/>
      <c r="H27" s="335"/>
      <c r="I27" s="333"/>
      <c r="J27" s="333"/>
      <c r="K27" s="333"/>
    </row>
    <row r="28" spans="1:12" s="113" customFormat="1" ht="14.45" x14ac:dyDescent="0.3">
      <c r="A28" s="331"/>
      <c r="C28" s="333"/>
      <c r="D28" s="333"/>
      <c r="E28" s="333"/>
      <c r="F28" s="333"/>
      <c r="G28" s="333"/>
      <c r="H28" s="333" t="e">
        <f>SUM(H24:H27)</f>
        <v>#REF!</v>
      </c>
      <c r="I28" s="333"/>
      <c r="J28" s="333"/>
      <c r="K28" s="333"/>
    </row>
    <row r="29" spans="1:12" s="113" customFormat="1" ht="14.45" x14ac:dyDescent="0.3">
      <c r="A29" s="331"/>
      <c r="C29" s="333"/>
      <c r="D29" s="333"/>
      <c r="E29" s="333"/>
      <c r="F29" s="333"/>
      <c r="G29" s="333"/>
      <c r="H29" s="333"/>
      <c r="I29" s="333"/>
      <c r="J29" s="333"/>
      <c r="K29" s="333"/>
    </row>
    <row r="30" spans="1:12" s="113" customFormat="1" ht="14.45" x14ac:dyDescent="0.3">
      <c r="A30" s="331"/>
      <c r="C30" s="333"/>
      <c r="D30" s="333"/>
      <c r="E30" s="333"/>
      <c r="F30" s="333"/>
      <c r="G30" s="333"/>
      <c r="H30" s="333"/>
      <c r="I30" s="333"/>
      <c r="J30" s="333"/>
      <c r="K30" s="333"/>
    </row>
    <row r="31" spans="1:12" s="113" customFormat="1" ht="14.45" x14ac:dyDescent="0.3">
      <c r="A31" s="331"/>
      <c r="C31" s="333"/>
      <c r="D31" s="333"/>
      <c r="E31" s="333"/>
      <c r="F31" s="333"/>
      <c r="G31" s="333"/>
      <c r="H31" s="333"/>
      <c r="I31" s="333"/>
      <c r="J31" s="333"/>
      <c r="K31" s="333"/>
    </row>
    <row r="32" spans="1:12" s="113" customFormat="1" ht="14.45" x14ac:dyDescent="0.3">
      <c r="A32" s="331"/>
      <c r="C32" s="333"/>
      <c r="D32" s="333"/>
      <c r="E32" s="333"/>
      <c r="F32" s="333"/>
      <c r="G32" s="333"/>
      <c r="H32" s="333"/>
      <c r="I32" s="333"/>
      <c r="J32" s="333"/>
      <c r="K32" s="333"/>
    </row>
  </sheetData>
  <mergeCells count="5">
    <mergeCell ref="A2:L2"/>
    <mergeCell ref="A3:L3"/>
    <mergeCell ref="I5:J5"/>
    <mergeCell ref="C4:E4"/>
    <mergeCell ref="F4:K4"/>
  </mergeCells>
  <hyperlinks>
    <hyperlink ref="B8" location="'12001'!A1" display="Housing Revenue Account"/>
    <hyperlink ref="B9" location="'12003'!A1" display="Estate Management"/>
    <hyperlink ref="B11" location="'11501'!A1" display="Churchill Close"/>
    <hyperlink ref="B12" location="'11502'!A1" display="Marriott House"/>
    <hyperlink ref="B13" location="'11503'!A1" display="William Peardon Court (Kings Drive)"/>
    <hyperlink ref="B14" location="'11504'!A1" display="Communal Services"/>
    <hyperlink ref="B15" location="'11505'!A1" display="Housing Support Officer"/>
    <hyperlink ref="B17" location="'12501'!A1" display="Elizabeth Court"/>
    <hyperlink ref="B18" location="'12502'!A1" display="Bennett Way"/>
    <hyperlink ref="B19" location="'12503'!A1" display="Boulter Crescent"/>
    <hyperlink ref="B20" location="'12504'!A1" display="Burgess St, Maromme Sq, Junction Rd"/>
    <hyperlink ref="B23" location="'10000'!A1" display="Repairs &amp; Maintenance"/>
    <hyperlink ref="B21" location="'13901'!A1" display="Housing Section Holding Account"/>
  </hyperlinks>
  <printOptions horizontalCentered="1"/>
  <pageMargins left="0.39370078740157483" right="0.39370078740157483" top="0.39370078740157483" bottom="0.39370078740157483" header="0.31496062992125984" footer="0"/>
  <pageSetup paperSize="9" scale="8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85" zoomScaleNormal="85" workbookViewId="0">
      <pane xSplit="2" ySplit="7" topLeftCell="C8" activePane="bottomRight" state="frozen"/>
      <selection activeCell="C5" sqref="C5"/>
      <selection pane="topRight" activeCell="C5" sqref="C5"/>
      <selection pane="bottomLeft" activeCell="C5" sqref="C5"/>
      <selection pane="bottomRight" activeCell="I1" sqref="I1:O1048576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customWidth="1"/>
    <col min="5" max="5" width="9.5703125" style="7" customWidth="1"/>
    <col min="6" max="7" width="12.28515625" style="7" customWidth="1"/>
    <col min="8" max="8" width="14" style="7" customWidth="1"/>
    <col min="9" max="9" width="9.5703125" style="7" bestFit="1" customWidth="1"/>
    <col min="10" max="14" width="9.5703125" style="7" customWidth="1"/>
    <col min="15" max="15" width="30.7109375" customWidth="1"/>
    <col min="16" max="16" width="3.85546875" bestFit="1" customWidth="1"/>
    <col min="17" max="21" width="3.85546875" style="206" customWidth="1"/>
    <col min="22" max="22" width="5.7109375" style="208" customWidth="1"/>
    <col min="23" max="23" width="7.42578125" style="208" bestFit="1" customWidth="1"/>
  </cols>
  <sheetData>
    <row r="1" spans="1:23" x14ac:dyDescent="0.25">
      <c r="A1" s="497" t="s">
        <v>0</v>
      </c>
      <c r="B1" s="497"/>
    </row>
    <row r="2" spans="1:23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3" x14ac:dyDescent="0.25">
      <c r="A3" s="491" t="s">
        <v>977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3" ht="15.75" thickBot="1" x14ac:dyDescent="0.3">
      <c r="A4" s="360" t="s">
        <v>765</v>
      </c>
      <c r="B4" s="356" t="str">
        <f>LEFT(A9,5)</f>
        <v>11505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3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1764</v>
      </c>
      <c r="G5" s="381" t="s">
        <v>969</v>
      </c>
      <c r="H5" s="9" t="s">
        <v>951</v>
      </c>
      <c r="I5" s="10" t="s">
        <v>1744</v>
      </c>
      <c r="J5" s="220" t="s">
        <v>1748</v>
      </c>
      <c r="K5" s="220" t="s">
        <v>1747</v>
      </c>
      <c r="L5" s="220" t="s">
        <v>981</v>
      </c>
      <c r="M5" s="220" t="s">
        <v>982</v>
      </c>
      <c r="N5" s="220" t="s">
        <v>1749</v>
      </c>
      <c r="O5" s="5" t="s">
        <v>12</v>
      </c>
      <c r="Q5" s="221"/>
      <c r="R5" s="221"/>
      <c r="S5" s="221"/>
      <c r="T5" s="221"/>
      <c r="U5" s="221"/>
      <c r="V5" s="488" t="s">
        <v>933</v>
      </c>
      <c r="W5" s="484" t="s">
        <v>934</v>
      </c>
    </row>
    <row r="6" spans="1:23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V6" s="489"/>
      <c r="W6" s="485"/>
    </row>
    <row r="7" spans="1:23" s="3" customFormat="1" ht="33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/>
      <c r="J7" s="49"/>
      <c r="K7" s="49"/>
      <c r="L7" s="49"/>
      <c r="M7" s="49"/>
      <c r="N7" s="49"/>
      <c r="O7" s="38"/>
      <c r="P7" s="155" t="s">
        <v>915</v>
      </c>
      <c r="Q7" s="155"/>
      <c r="R7" s="155"/>
      <c r="S7" s="155"/>
      <c r="T7" s="155"/>
      <c r="U7" s="155"/>
      <c r="V7" s="490"/>
      <c r="W7" s="486"/>
    </row>
    <row r="8" spans="1:23" x14ac:dyDescent="0.25">
      <c r="A8" s="64"/>
      <c r="B8" s="65" t="s">
        <v>13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V8" s="280"/>
      <c r="W8" s="281"/>
    </row>
    <row r="9" spans="1:23" x14ac:dyDescent="0.25">
      <c r="A9" s="66">
        <v>115050100</v>
      </c>
      <c r="B9" s="15" t="s">
        <v>14</v>
      </c>
      <c r="C9" s="14">
        <f>SUMIF('CY Ledger'!A:A,'11505'!A9,'CY Ledger'!D:D)</f>
        <v>0</v>
      </c>
      <c r="D9" s="248"/>
      <c r="E9" s="248">
        <f>+C9+D9</f>
        <v>0</v>
      </c>
      <c r="F9" s="384">
        <f>SUMIF('CY Ledger'!A:A,'11505'!A9,'CY Ledger'!C:C)</f>
        <v>0</v>
      </c>
      <c r="G9" s="384">
        <f t="shared" ref="G9:G12" si="0">+E9-F9</f>
        <v>0</v>
      </c>
      <c r="H9" s="14"/>
      <c r="I9" s="137">
        <f>+E9+H9</f>
        <v>0</v>
      </c>
      <c r="J9" s="135">
        <f t="shared" ref="J9:J12" si="1">+I9</f>
        <v>0</v>
      </c>
      <c r="K9" s="135"/>
      <c r="L9" s="135"/>
      <c r="M9" s="135"/>
      <c r="N9" s="135">
        <f t="shared" ref="N9" si="2">SUM(J9:M9)</f>
        <v>0</v>
      </c>
      <c r="O9" s="238"/>
      <c r="P9" s="7" t="e">
        <f>SUMIF('CY Ledger'!A:A,'11505'!A9,'CY Ledger'!E:E)-#REF!</f>
        <v>#REF!</v>
      </c>
      <c r="Q9" s="7"/>
      <c r="R9" s="7"/>
      <c r="S9" s="7"/>
      <c r="T9" s="7"/>
      <c r="U9" s="7"/>
      <c r="V9" s="271" t="s">
        <v>938</v>
      </c>
      <c r="W9" s="272" t="s">
        <v>936</v>
      </c>
    </row>
    <row r="10" spans="1:23" x14ac:dyDescent="0.25">
      <c r="A10" s="66">
        <v>115050930</v>
      </c>
      <c r="B10" s="15" t="s">
        <v>797</v>
      </c>
      <c r="C10" s="236">
        <f>SUMIF('CY Ledger'!A:A,'11505'!A10,'CY Ledger'!D:D)</f>
        <v>0</v>
      </c>
      <c r="D10" s="248"/>
      <c r="E10" s="248">
        <f>+C10+D10</f>
        <v>0</v>
      </c>
      <c r="F10" s="384">
        <f>SUMIF('CY Ledger'!A:A,'11505'!A10,'CY Ledger'!C:C)</f>
        <v>0</v>
      </c>
      <c r="G10" s="384">
        <f t="shared" si="0"/>
        <v>0</v>
      </c>
      <c r="H10" s="14"/>
      <c r="I10" s="137">
        <f t="shared" ref="I10:I12" si="3">+E10+H10</f>
        <v>0</v>
      </c>
      <c r="J10" s="135">
        <f t="shared" si="1"/>
        <v>0</v>
      </c>
      <c r="K10" s="135"/>
      <c r="L10" s="135"/>
      <c r="M10" s="135"/>
      <c r="N10" s="135">
        <f t="shared" ref="N10:N12" si="4">SUM(J10:M10)</f>
        <v>0</v>
      </c>
      <c r="O10" s="238"/>
      <c r="P10" s="7" t="e">
        <f>SUMIF('CY Ledger'!A:A,'11505'!A10,'CY Ledger'!E:E)-#REF!</f>
        <v>#REF!</v>
      </c>
      <c r="Q10" s="7"/>
      <c r="R10" s="7"/>
      <c r="S10" s="7"/>
      <c r="T10" s="7"/>
      <c r="U10" s="7"/>
      <c r="V10" s="271" t="s">
        <v>935</v>
      </c>
      <c r="W10" s="272" t="s">
        <v>935</v>
      </c>
    </row>
    <row r="11" spans="1:23" x14ac:dyDescent="0.25">
      <c r="A11" s="66">
        <v>115052300</v>
      </c>
      <c r="B11" s="15" t="s">
        <v>21</v>
      </c>
      <c r="C11" s="236">
        <f>SUMIF('CY Ledger'!A:A,'11505'!A11,'CY Ledger'!D:D)</f>
        <v>0</v>
      </c>
      <c r="D11" s="248"/>
      <c r="E11" s="248">
        <f>+C11+D11</f>
        <v>0</v>
      </c>
      <c r="F11" s="384">
        <f>SUMIF('CY Ledger'!A:A,'11505'!A11,'CY Ledger'!C:C)</f>
        <v>0</v>
      </c>
      <c r="G11" s="384">
        <f t="shared" si="0"/>
        <v>0</v>
      </c>
      <c r="H11" s="14"/>
      <c r="I11" s="137">
        <f t="shared" si="3"/>
        <v>0</v>
      </c>
      <c r="J11" s="135">
        <f t="shared" si="1"/>
        <v>0</v>
      </c>
      <c r="K11" s="135"/>
      <c r="L11" s="135"/>
      <c r="M11" s="135"/>
      <c r="N11" s="135">
        <f t="shared" si="4"/>
        <v>0</v>
      </c>
      <c r="O11" s="238"/>
      <c r="P11" s="7" t="e">
        <f>SUMIF('CY Ledger'!A:A,'11505'!A11,'CY Ledger'!E:E)-#REF!</f>
        <v>#REF!</v>
      </c>
      <c r="Q11" s="7"/>
      <c r="R11" s="7"/>
      <c r="S11" s="7"/>
      <c r="T11" s="7"/>
      <c r="U11" s="7"/>
      <c r="V11" s="271" t="s">
        <v>935</v>
      </c>
      <c r="W11" s="272" t="s">
        <v>935</v>
      </c>
    </row>
    <row r="12" spans="1:23" x14ac:dyDescent="0.25">
      <c r="A12" s="66">
        <v>115052706</v>
      </c>
      <c r="B12" s="15" t="s">
        <v>24</v>
      </c>
      <c r="C12" s="236">
        <f>SUMIF('CY Ledger'!A:A,'11505'!A12,'CY Ledger'!D:D)</f>
        <v>0</v>
      </c>
      <c r="D12" s="248"/>
      <c r="E12" s="248">
        <f>+C12+D12</f>
        <v>0</v>
      </c>
      <c r="F12" s="384">
        <f>SUMIF('CY Ledger'!A:A,'11505'!A12,'CY Ledger'!C:C)</f>
        <v>0</v>
      </c>
      <c r="G12" s="384">
        <f t="shared" si="0"/>
        <v>0</v>
      </c>
      <c r="H12" s="14"/>
      <c r="I12" s="137">
        <f t="shared" si="3"/>
        <v>0</v>
      </c>
      <c r="J12" s="135">
        <f t="shared" si="1"/>
        <v>0</v>
      </c>
      <c r="K12" s="135"/>
      <c r="L12" s="135"/>
      <c r="M12" s="135"/>
      <c r="N12" s="135">
        <f t="shared" si="4"/>
        <v>0</v>
      </c>
      <c r="O12" s="238" t="s">
        <v>939</v>
      </c>
      <c r="P12" s="7" t="e">
        <f>SUMIF('CY Ledger'!A:A,'11505'!A12,'CY Ledger'!E:E)-#REF!</f>
        <v>#REF!</v>
      </c>
      <c r="Q12" s="7"/>
      <c r="R12" s="7"/>
      <c r="S12" s="7"/>
      <c r="T12" s="7"/>
      <c r="U12" s="7"/>
      <c r="V12" s="271" t="s">
        <v>888</v>
      </c>
      <c r="W12" s="272" t="s">
        <v>888</v>
      </c>
    </row>
    <row r="13" spans="1:23" s="1" customFormat="1" x14ac:dyDescent="0.25">
      <c r="A13" s="67"/>
      <c r="B13" s="68" t="s">
        <v>36</v>
      </c>
      <c r="C13" s="18">
        <f>SUM(C9:C12)</f>
        <v>0</v>
      </c>
      <c r="D13" s="239">
        <f t="shared" ref="D13:I13" si="5">SUM(D9:D12)</f>
        <v>0</v>
      </c>
      <c r="E13" s="239">
        <f t="shared" si="5"/>
        <v>0</v>
      </c>
      <c r="F13" s="386">
        <f t="shared" si="5"/>
        <v>0</v>
      </c>
      <c r="G13" s="386">
        <f t="shared" ref="G13" si="6">SUM(G9:G12)</f>
        <v>0</v>
      </c>
      <c r="H13" s="18">
        <f t="shared" si="5"/>
        <v>0</v>
      </c>
      <c r="I13" s="239">
        <f t="shared" si="5"/>
        <v>0</v>
      </c>
      <c r="J13" s="239">
        <f t="shared" ref="J13:N13" si="7">SUM(J9:J12)</f>
        <v>0</v>
      </c>
      <c r="K13" s="239">
        <f t="shared" si="7"/>
        <v>0</v>
      </c>
      <c r="L13" s="239">
        <f t="shared" si="7"/>
        <v>0</v>
      </c>
      <c r="M13" s="239">
        <f t="shared" si="7"/>
        <v>0</v>
      </c>
      <c r="N13" s="239">
        <f t="shared" si="7"/>
        <v>0</v>
      </c>
      <c r="O13" s="117"/>
      <c r="P13" s="7"/>
      <c r="Q13" s="7"/>
      <c r="R13" s="7"/>
      <c r="S13" s="7"/>
      <c r="T13" s="7"/>
      <c r="U13" s="7"/>
      <c r="V13" s="273"/>
      <c r="W13" s="274"/>
    </row>
    <row r="14" spans="1:23" x14ac:dyDescent="0.25">
      <c r="A14" s="66"/>
      <c r="B14" s="4"/>
      <c r="C14" s="14"/>
      <c r="D14" s="236"/>
      <c r="E14" s="236"/>
      <c r="F14" s="392"/>
      <c r="G14" s="392"/>
      <c r="H14" s="14"/>
      <c r="I14" s="14"/>
      <c r="J14" s="51"/>
      <c r="K14" s="51"/>
      <c r="L14" s="51"/>
      <c r="M14" s="51"/>
      <c r="N14" s="51"/>
      <c r="O14" s="238"/>
      <c r="P14" s="7"/>
      <c r="Q14" s="7"/>
      <c r="R14" s="7"/>
      <c r="S14" s="7"/>
      <c r="T14" s="7"/>
      <c r="U14" s="7"/>
      <c r="V14" s="271"/>
      <c r="W14" s="272"/>
    </row>
    <row r="15" spans="1:23" s="1" customFormat="1" ht="15.75" thickBot="1" x14ac:dyDescent="0.3">
      <c r="A15" s="69"/>
      <c r="B15" s="70" t="s">
        <v>37</v>
      </c>
      <c r="C15" s="21">
        <f>+C13</f>
        <v>0</v>
      </c>
      <c r="D15" s="240">
        <f t="shared" ref="D15:F15" si="8">+D13</f>
        <v>0</v>
      </c>
      <c r="E15" s="240">
        <f t="shared" si="8"/>
        <v>0</v>
      </c>
      <c r="F15" s="393">
        <f t="shared" si="8"/>
        <v>0</v>
      </c>
      <c r="G15" s="393">
        <f t="shared" ref="G15" si="9">+G13</f>
        <v>0</v>
      </c>
      <c r="H15" s="21">
        <f t="shared" ref="H15:N15" si="10">+H13</f>
        <v>0</v>
      </c>
      <c r="I15" s="240">
        <f t="shared" si="10"/>
        <v>0</v>
      </c>
      <c r="J15" s="240">
        <f t="shared" si="10"/>
        <v>0</v>
      </c>
      <c r="K15" s="240">
        <f t="shared" si="10"/>
        <v>0</v>
      </c>
      <c r="L15" s="240">
        <f t="shared" si="10"/>
        <v>0</v>
      </c>
      <c r="M15" s="240">
        <f t="shared" si="10"/>
        <v>0</v>
      </c>
      <c r="N15" s="240">
        <f t="shared" si="10"/>
        <v>0</v>
      </c>
      <c r="O15" s="133"/>
      <c r="P15" s="7"/>
      <c r="Q15" s="7"/>
      <c r="R15" s="7"/>
      <c r="S15" s="7"/>
      <c r="T15" s="7"/>
      <c r="U15" s="7"/>
      <c r="V15" s="275"/>
      <c r="W15" s="276"/>
    </row>
    <row r="16" spans="1:23" s="85" customFormat="1" ht="12" hidden="1" x14ac:dyDescent="0.2">
      <c r="A16" s="83"/>
      <c r="B16" s="84" t="s">
        <v>758</v>
      </c>
      <c r="C16" s="82">
        <f>62800-C15</f>
        <v>62800</v>
      </c>
      <c r="D16" s="82"/>
      <c r="E16" s="82"/>
      <c r="F16" s="82">
        <f>SUMIF('CY Ledger'!H:H,"11505",'CY Ledger'!C:C)-F15</f>
        <v>0</v>
      </c>
      <c r="G16" s="82"/>
      <c r="H16" s="82"/>
      <c r="I16" s="82"/>
      <c r="J16" s="82"/>
      <c r="K16" s="82"/>
      <c r="L16" s="82"/>
      <c r="M16" s="82"/>
      <c r="N16" s="82"/>
      <c r="P16" s="85" t="e">
        <f>SUM(P8:P15)</f>
        <v>#REF!</v>
      </c>
      <c r="V16" s="277"/>
      <c r="W16" s="277"/>
    </row>
    <row r="17" spans="1:23" s="85" customFormat="1" ht="12" x14ac:dyDescent="0.2">
      <c r="A17" s="83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V17" s="277"/>
      <c r="W17" s="277"/>
    </row>
    <row r="18" spans="1:23" s="85" customFormat="1" ht="12" x14ac:dyDescent="0.2">
      <c r="A18" s="86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V18" s="277"/>
      <c r="W18" s="277"/>
    </row>
    <row r="29" spans="1:23" x14ac:dyDescent="0.25">
      <c r="I29" s="7">
        <f>+E29+H29</f>
        <v>0</v>
      </c>
    </row>
    <row r="38" spans="3:3" x14ac:dyDescent="0.25">
      <c r="C38" s="7">
        <f>SUM(C23:C37)</f>
        <v>0</v>
      </c>
    </row>
  </sheetData>
  <mergeCells count="4">
    <mergeCell ref="W5:W7"/>
    <mergeCell ref="A1:B1"/>
    <mergeCell ref="V5:V7"/>
    <mergeCell ref="A3:O3"/>
  </mergeCells>
  <hyperlinks>
    <hyperlink ref="A1:B1" location="Summary!A1" display="Please click here to return to summary"/>
  </hyperlinks>
  <printOptions horizontalCentered="1"/>
  <pageMargins left="0.39370078740157483" right="0.39370078740157483" top="0.39370078740157483" bottom="0.39370078740157483" header="0.31496062992125984" footer="0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zoomScale="85" zoomScaleNormal="85" workbookViewId="0">
      <pane xSplit="2" ySplit="7" topLeftCell="C8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N5" sqref="N5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1" width="9.5703125" style="7" hidden="1" customWidth="1"/>
    <col min="12" max="12" width="11.5703125" style="7" hidden="1" customWidth="1"/>
    <col min="13" max="13" width="9.5703125" style="7" hidden="1" customWidth="1"/>
    <col min="14" max="14" width="9.5703125" style="7" customWidth="1"/>
    <col min="15" max="15" width="30.7109375" customWidth="1"/>
    <col min="16" max="20" width="3.85546875" style="206" customWidth="1"/>
    <col min="21" max="22" width="5.7109375" style="208" hidden="1" customWidth="1"/>
  </cols>
  <sheetData>
    <row r="1" spans="1:22" x14ac:dyDescent="0.25">
      <c r="A1" s="487"/>
      <c r="B1" s="487"/>
    </row>
    <row r="2" spans="1:22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2" x14ac:dyDescent="0.25">
      <c r="A3" s="491" t="s">
        <v>777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2" ht="15.75" thickBot="1" x14ac:dyDescent="0.3">
      <c r="A4" s="360" t="s">
        <v>765</v>
      </c>
      <c r="B4" s="356" t="str">
        <f>LEFT(A9,5)</f>
        <v>12501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2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P5" s="221"/>
      <c r="Q5" s="221"/>
      <c r="R5" s="221"/>
      <c r="S5" s="221"/>
      <c r="T5" s="221"/>
      <c r="U5" s="488" t="s">
        <v>933</v>
      </c>
      <c r="V5" s="484" t="s">
        <v>934</v>
      </c>
    </row>
    <row r="6" spans="1:22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U6" s="489"/>
      <c r="V6" s="485"/>
    </row>
    <row r="7" spans="1:22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/>
      <c r="J7" s="49"/>
      <c r="K7" s="49"/>
      <c r="L7" s="49"/>
      <c r="M7" s="49"/>
      <c r="N7" s="49"/>
      <c r="O7" s="38"/>
      <c r="P7" s="155"/>
      <c r="Q7" s="155"/>
      <c r="R7" s="155"/>
      <c r="S7" s="155"/>
      <c r="T7" s="155"/>
      <c r="U7" s="490"/>
      <c r="V7" s="486"/>
    </row>
    <row r="8" spans="1:22" x14ac:dyDescent="0.25">
      <c r="A8" s="64"/>
      <c r="B8" s="65" t="s">
        <v>13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U8" s="280"/>
      <c r="V8" s="281"/>
    </row>
    <row r="9" spans="1:22" x14ac:dyDescent="0.25">
      <c r="A9" s="66">
        <v>125011149</v>
      </c>
      <c r="B9" s="15" t="s">
        <v>799</v>
      </c>
      <c r="C9" s="14">
        <f>SUMIF('CY Ledger'!A:A,'12501'!A9,'CY Ledger'!D:D)</f>
        <v>100</v>
      </c>
      <c r="D9" s="248"/>
      <c r="E9" s="248">
        <f>+C9+D9</f>
        <v>100</v>
      </c>
      <c r="F9" s="384">
        <f>SUMIF('CY Ledger'!A:A,'12501'!A9,'CY Ledger'!C:C)</f>
        <v>0</v>
      </c>
      <c r="G9" s="384">
        <f t="shared" ref="G9:G10" si="0">+E9-F9</f>
        <v>100</v>
      </c>
      <c r="H9" s="14"/>
      <c r="I9" s="14">
        <f>+E9+H9</f>
        <v>100</v>
      </c>
      <c r="J9" s="51">
        <f t="shared" ref="J9:J10" si="1">+C9</f>
        <v>100</v>
      </c>
      <c r="K9" s="51"/>
      <c r="L9" s="51"/>
      <c r="M9" s="51"/>
      <c r="N9" s="51">
        <f t="shared" ref="N9" si="2">SUM(J9:M9)</f>
        <v>100</v>
      </c>
      <c r="O9" s="238"/>
      <c r="P9" s="7"/>
      <c r="Q9" s="7"/>
      <c r="R9" s="7"/>
      <c r="S9" s="7"/>
      <c r="T9" s="7"/>
      <c r="U9" s="271" t="s">
        <v>937</v>
      </c>
      <c r="V9" s="272" t="s">
        <v>937</v>
      </c>
    </row>
    <row r="10" spans="1:22" x14ac:dyDescent="0.25">
      <c r="A10" s="66">
        <v>125011620</v>
      </c>
      <c r="B10" s="15" t="s">
        <v>804</v>
      </c>
      <c r="C10" s="236">
        <f>SUMIF('CY Ledger'!A:A,'12501'!A10,'CY Ledger'!D:D)</f>
        <v>100</v>
      </c>
      <c r="D10" s="248"/>
      <c r="E10" s="248">
        <f>+C10+D10</f>
        <v>100</v>
      </c>
      <c r="F10" s="384">
        <f>SUMIF('CY Ledger'!A:A,'12501'!A10,'CY Ledger'!C:C)</f>
        <v>0</v>
      </c>
      <c r="G10" s="384">
        <f t="shared" si="0"/>
        <v>100</v>
      </c>
      <c r="H10" s="14"/>
      <c r="I10" s="236">
        <f t="shared" ref="I10" si="3">+E10+H10</f>
        <v>100</v>
      </c>
      <c r="J10" s="51">
        <f t="shared" si="1"/>
        <v>100</v>
      </c>
      <c r="K10" s="51"/>
      <c r="L10" s="51"/>
      <c r="M10" s="51"/>
      <c r="N10" s="51">
        <f t="shared" ref="N10" si="4">SUM(J10:M10)</f>
        <v>100</v>
      </c>
      <c r="O10" s="238"/>
      <c r="P10" s="7"/>
      <c r="Q10" s="7"/>
      <c r="R10" s="7"/>
      <c r="S10" s="7"/>
      <c r="T10" s="7"/>
      <c r="U10" s="271" t="s">
        <v>935</v>
      </c>
      <c r="V10" s="272" t="s">
        <v>935</v>
      </c>
    </row>
    <row r="11" spans="1:22" s="1" customFormat="1" x14ac:dyDescent="0.25">
      <c r="A11" s="67"/>
      <c r="B11" s="68" t="s">
        <v>36</v>
      </c>
      <c r="C11" s="18">
        <f t="shared" ref="C11:N11" si="5">SUM(C9:C10)</f>
        <v>200</v>
      </c>
      <c r="D11" s="239">
        <f t="shared" si="5"/>
        <v>0</v>
      </c>
      <c r="E11" s="239">
        <f t="shared" si="5"/>
        <v>200</v>
      </c>
      <c r="F11" s="386">
        <f t="shared" si="5"/>
        <v>0</v>
      </c>
      <c r="G11" s="386">
        <f t="shared" si="5"/>
        <v>200</v>
      </c>
      <c r="H11" s="18">
        <f t="shared" si="5"/>
        <v>0</v>
      </c>
      <c r="I11" s="239">
        <f t="shared" si="5"/>
        <v>200</v>
      </c>
      <c r="J11" s="239">
        <f t="shared" si="5"/>
        <v>200</v>
      </c>
      <c r="K11" s="239">
        <f t="shared" si="5"/>
        <v>0</v>
      </c>
      <c r="L11" s="239">
        <f t="shared" si="5"/>
        <v>0</v>
      </c>
      <c r="M11" s="239">
        <f t="shared" si="5"/>
        <v>0</v>
      </c>
      <c r="N11" s="239">
        <f t="shared" si="5"/>
        <v>200</v>
      </c>
      <c r="O11" s="117"/>
      <c r="P11" s="7"/>
      <c r="Q11" s="7"/>
      <c r="R11" s="7"/>
      <c r="S11" s="7"/>
      <c r="T11" s="7"/>
      <c r="U11" s="273"/>
      <c r="V11" s="274"/>
    </row>
    <row r="12" spans="1:22" x14ac:dyDescent="0.25">
      <c r="A12" s="66"/>
      <c r="B12" s="4"/>
      <c r="C12" s="14"/>
      <c r="D12" s="236"/>
      <c r="E12" s="236"/>
      <c r="F12" s="392"/>
      <c r="G12" s="392"/>
      <c r="H12" s="14"/>
      <c r="I12" s="14"/>
      <c r="J12" s="51"/>
      <c r="K12" s="51"/>
      <c r="L12" s="51"/>
      <c r="M12" s="51"/>
      <c r="N12" s="51"/>
      <c r="O12" s="238"/>
      <c r="P12" s="7"/>
      <c r="Q12" s="7"/>
      <c r="R12" s="7"/>
      <c r="S12" s="7"/>
      <c r="T12" s="7"/>
      <c r="U12" s="271"/>
      <c r="V12" s="272"/>
    </row>
    <row r="13" spans="1:22" x14ac:dyDescent="0.25">
      <c r="A13" s="66"/>
      <c r="B13" s="4"/>
      <c r="C13" s="14"/>
      <c r="D13" s="236"/>
      <c r="E13" s="236"/>
      <c r="F13" s="392"/>
      <c r="G13" s="392"/>
      <c r="H13" s="14"/>
      <c r="I13" s="14"/>
      <c r="J13" s="51"/>
      <c r="K13" s="51"/>
      <c r="L13" s="51"/>
      <c r="M13" s="51"/>
      <c r="N13" s="51"/>
      <c r="O13" s="238"/>
      <c r="P13" s="7"/>
      <c r="Q13" s="7"/>
      <c r="R13" s="7"/>
      <c r="S13" s="7"/>
      <c r="T13" s="7"/>
      <c r="U13" s="271"/>
      <c r="V13" s="272"/>
    </row>
    <row r="14" spans="1:22" s="1" customFormat="1" ht="15.75" thickBot="1" x14ac:dyDescent="0.3">
      <c r="A14" s="69"/>
      <c r="B14" s="70" t="s">
        <v>37</v>
      </c>
      <c r="C14" s="21">
        <f>+C11</f>
        <v>200</v>
      </c>
      <c r="D14" s="240">
        <f t="shared" ref="D14:F14" si="6">+D11</f>
        <v>0</v>
      </c>
      <c r="E14" s="240">
        <f t="shared" si="6"/>
        <v>200</v>
      </c>
      <c r="F14" s="393">
        <f t="shared" si="6"/>
        <v>0</v>
      </c>
      <c r="G14" s="393">
        <f t="shared" ref="G14" si="7">+G11</f>
        <v>200</v>
      </c>
      <c r="H14" s="240">
        <f t="shared" ref="H14:N14" si="8">+H11</f>
        <v>0</v>
      </c>
      <c r="I14" s="240">
        <f t="shared" si="8"/>
        <v>200</v>
      </c>
      <c r="J14" s="240">
        <f t="shared" si="8"/>
        <v>200</v>
      </c>
      <c r="K14" s="240">
        <f t="shared" si="8"/>
        <v>0</v>
      </c>
      <c r="L14" s="240">
        <f t="shared" si="8"/>
        <v>0</v>
      </c>
      <c r="M14" s="240">
        <f t="shared" si="8"/>
        <v>0</v>
      </c>
      <c r="N14" s="240">
        <f t="shared" si="8"/>
        <v>200</v>
      </c>
      <c r="O14" s="133"/>
      <c r="P14" s="207"/>
      <c r="Q14" s="207"/>
      <c r="R14" s="207"/>
      <c r="S14" s="207"/>
      <c r="T14" s="207"/>
      <c r="U14" s="275"/>
      <c r="V14" s="276"/>
    </row>
    <row r="15" spans="1:22" s="85" customFormat="1" ht="12" hidden="1" x14ac:dyDescent="0.2">
      <c r="A15" s="83"/>
      <c r="B15" s="84" t="s">
        <v>758</v>
      </c>
      <c r="C15" s="82">
        <f>15700-C14</f>
        <v>15500</v>
      </c>
      <c r="D15" s="82"/>
      <c r="E15" s="82"/>
      <c r="F15" s="82">
        <f>SUMIF('CY Ledger'!H:H,"12501",'CY Ledger'!C:C)-F14-34</f>
        <v>-34</v>
      </c>
      <c r="G15" s="82"/>
      <c r="H15" s="82"/>
      <c r="I15" s="82"/>
      <c r="J15" s="82"/>
      <c r="K15" s="82"/>
      <c r="L15" s="82"/>
      <c r="M15" s="82"/>
      <c r="N15" s="82"/>
      <c r="U15" s="277"/>
      <c r="V15" s="277"/>
    </row>
    <row r="16" spans="1:22" s="85" customFormat="1" ht="12" x14ac:dyDescent="0.2">
      <c r="A16" s="83"/>
      <c r="C16" s="82"/>
      <c r="D16" s="82"/>
      <c r="E16" s="82"/>
      <c r="F16" s="82"/>
      <c r="G16" s="82"/>
      <c r="H16" s="82"/>
      <c r="I16" s="82"/>
      <c r="J16" s="82"/>
      <c r="K16" s="82"/>
      <c r="L16" s="454"/>
      <c r="M16" s="82"/>
      <c r="N16" s="82"/>
      <c r="U16" s="277"/>
      <c r="V16" s="277"/>
    </row>
    <row r="17" spans="1:22" s="85" customFormat="1" ht="12" x14ac:dyDescent="0.2">
      <c r="A17" s="8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U17" s="277"/>
      <c r="V17" s="277"/>
    </row>
    <row r="18" spans="1:22" s="85" customFormat="1" ht="12" x14ac:dyDescent="0.2">
      <c r="A18" s="86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U18" s="277"/>
      <c r="V18" s="277"/>
    </row>
    <row r="27" spans="1:22" x14ac:dyDescent="0.25">
      <c r="I27" s="7">
        <f>+E27+H27</f>
        <v>0</v>
      </c>
    </row>
  </sheetData>
  <mergeCells count="4">
    <mergeCell ref="V5:V7"/>
    <mergeCell ref="A1:B1"/>
    <mergeCell ref="U5:U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zoomScale="85" zoomScaleNormal="85" workbookViewId="0">
      <pane xSplit="2" ySplit="7" topLeftCell="C8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N5" sqref="N5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1" width="9.5703125" style="7" hidden="1" customWidth="1"/>
    <col min="12" max="12" width="10.85546875" style="7" hidden="1" customWidth="1"/>
    <col min="13" max="13" width="9.5703125" style="7" hidden="1" customWidth="1"/>
    <col min="14" max="14" width="9.5703125" style="7" customWidth="1"/>
    <col min="15" max="15" width="30.7109375" customWidth="1"/>
    <col min="16" max="20" width="3.85546875" style="206" customWidth="1"/>
    <col min="21" max="22" width="5.7109375" style="208" hidden="1" customWidth="1"/>
  </cols>
  <sheetData>
    <row r="1" spans="1:22" x14ac:dyDescent="0.25">
      <c r="A1" s="487"/>
      <c r="B1" s="487"/>
    </row>
    <row r="2" spans="1:22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2" x14ac:dyDescent="0.25">
      <c r="A3" s="491" t="s">
        <v>778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2" ht="15.75" thickBot="1" x14ac:dyDescent="0.3">
      <c r="A4" s="360" t="s">
        <v>765</v>
      </c>
      <c r="B4" s="356" t="str">
        <f>LEFT(A9,5)</f>
        <v>12502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2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P5" s="221"/>
      <c r="Q5" s="221"/>
      <c r="R5" s="221"/>
      <c r="S5" s="221"/>
      <c r="T5" s="221"/>
      <c r="U5" s="488" t="s">
        <v>933</v>
      </c>
      <c r="V5" s="484" t="s">
        <v>934</v>
      </c>
    </row>
    <row r="6" spans="1:22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U6" s="489"/>
      <c r="V6" s="485"/>
    </row>
    <row r="7" spans="1:22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/>
      <c r="J7" s="49"/>
      <c r="K7" s="49"/>
      <c r="L7" s="49"/>
      <c r="M7" s="49"/>
      <c r="N7" s="49"/>
      <c r="O7" s="38"/>
      <c r="P7" s="155"/>
      <c r="Q7" s="155"/>
      <c r="R7" s="155"/>
      <c r="S7" s="155"/>
      <c r="T7" s="155"/>
      <c r="U7" s="490"/>
      <c r="V7" s="486"/>
    </row>
    <row r="8" spans="1:22" x14ac:dyDescent="0.25">
      <c r="A8" s="64"/>
      <c r="B8" s="65" t="s">
        <v>13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U8" s="280"/>
      <c r="V8" s="281"/>
    </row>
    <row r="9" spans="1:22" x14ac:dyDescent="0.25">
      <c r="A9" s="66">
        <v>125021149</v>
      </c>
      <c r="B9" s="15" t="s">
        <v>799</v>
      </c>
      <c r="C9" s="14">
        <f>SUMIF('CY Ledger'!A:A,'12502'!A9,'CY Ledger'!D:D)</f>
        <v>100</v>
      </c>
      <c r="D9" s="248"/>
      <c r="E9" s="248">
        <f>+C9+D9</f>
        <v>100</v>
      </c>
      <c r="F9" s="384">
        <f>SUMIF('CY Ledger'!A:A,'12502'!A9,'CY Ledger'!C:C)</f>
        <v>0</v>
      </c>
      <c r="G9" s="384">
        <f t="shared" ref="G9" si="0">+E9-F9</f>
        <v>100</v>
      </c>
      <c r="H9" s="14"/>
      <c r="I9" s="14">
        <f>+E9+H9</f>
        <v>100</v>
      </c>
      <c r="J9" s="51">
        <f t="shared" ref="J9" si="1">+C9</f>
        <v>100</v>
      </c>
      <c r="K9" s="51"/>
      <c r="L9" s="51"/>
      <c r="M9" s="51"/>
      <c r="N9" s="51">
        <f t="shared" ref="N9" si="2">SUM(J9:M9)</f>
        <v>100</v>
      </c>
      <c r="O9" s="238"/>
      <c r="P9" s="7"/>
      <c r="Q9" s="7"/>
      <c r="R9" s="7"/>
      <c r="S9" s="7"/>
      <c r="T9" s="7"/>
      <c r="U9" s="271" t="s">
        <v>937</v>
      </c>
      <c r="V9" s="272" t="s">
        <v>937</v>
      </c>
    </row>
    <row r="10" spans="1:22" s="1" customFormat="1" x14ac:dyDescent="0.25">
      <c r="A10" s="67"/>
      <c r="B10" s="68" t="s">
        <v>36</v>
      </c>
      <c r="C10" s="18">
        <f t="shared" ref="C10:N10" si="3">SUM(C9:C9)</f>
        <v>100</v>
      </c>
      <c r="D10" s="239">
        <f t="shared" si="3"/>
        <v>0</v>
      </c>
      <c r="E10" s="239">
        <f t="shared" si="3"/>
        <v>100</v>
      </c>
      <c r="F10" s="386">
        <f t="shared" si="3"/>
        <v>0</v>
      </c>
      <c r="G10" s="386">
        <f t="shared" si="3"/>
        <v>100</v>
      </c>
      <c r="H10" s="18">
        <f t="shared" si="3"/>
        <v>0</v>
      </c>
      <c r="I10" s="239">
        <f t="shared" si="3"/>
        <v>100</v>
      </c>
      <c r="J10" s="239">
        <f t="shared" si="3"/>
        <v>100</v>
      </c>
      <c r="K10" s="239">
        <f t="shared" si="3"/>
        <v>0</v>
      </c>
      <c r="L10" s="239">
        <f t="shared" si="3"/>
        <v>0</v>
      </c>
      <c r="M10" s="239">
        <f t="shared" si="3"/>
        <v>0</v>
      </c>
      <c r="N10" s="239">
        <f t="shared" si="3"/>
        <v>100</v>
      </c>
      <c r="O10" s="117"/>
      <c r="P10" s="7"/>
      <c r="Q10" s="7"/>
      <c r="R10" s="7"/>
      <c r="S10" s="7"/>
      <c r="T10" s="7"/>
      <c r="U10" s="273"/>
      <c r="V10" s="274"/>
    </row>
    <row r="11" spans="1:22" x14ac:dyDescent="0.25">
      <c r="A11" s="66"/>
      <c r="B11" s="4"/>
      <c r="C11" s="14"/>
      <c r="D11" s="236"/>
      <c r="E11" s="236"/>
      <c r="F11" s="392"/>
      <c r="G11" s="392"/>
      <c r="H11" s="14"/>
      <c r="I11" s="14"/>
      <c r="J11" s="51"/>
      <c r="K11" s="51"/>
      <c r="L11" s="51"/>
      <c r="M11" s="51"/>
      <c r="N11" s="51"/>
      <c r="O11" s="238"/>
      <c r="P11" s="7"/>
      <c r="Q11" s="7"/>
      <c r="R11" s="7"/>
      <c r="S11" s="7"/>
      <c r="T11" s="7"/>
      <c r="U11" s="271"/>
      <c r="V11" s="272"/>
    </row>
    <row r="12" spans="1:22" x14ac:dyDescent="0.25">
      <c r="A12" s="66"/>
      <c r="B12" s="4"/>
      <c r="C12" s="14"/>
      <c r="D12" s="236"/>
      <c r="E12" s="236"/>
      <c r="F12" s="392"/>
      <c r="G12" s="392"/>
      <c r="H12" s="14"/>
      <c r="I12" s="14"/>
      <c r="J12" s="51"/>
      <c r="K12" s="51"/>
      <c r="L12" s="51"/>
      <c r="M12" s="51"/>
      <c r="N12" s="51"/>
      <c r="O12" s="238"/>
      <c r="P12" s="7"/>
      <c r="Q12" s="7"/>
      <c r="R12" s="7"/>
      <c r="S12" s="7"/>
      <c r="T12" s="7"/>
      <c r="U12" s="271"/>
      <c r="V12" s="272"/>
    </row>
    <row r="13" spans="1:22" s="1" customFormat="1" ht="15.75" thickBot="1" x14ac:dyDescent="0.3">
      <c r="A13" s="69"/>
      <c r="B13" s="70" t="s">
        <v>37</v>
      </c>
      <c r="C13" s="21">
        <f>+C10</f>
        <v>100</v>
      </c>
      <c r="D13" s="240">
        <f t="shared" ref="D13:F13" si="4">+D10</f>
        <v>0</v>
      </c>
      <c r="E13" s="240">
        <f t="shared" si="4"/>
        <v>100</v>
      </c>
      <c r="F13" s="393">
        <f t="shared" si="4"/>
        <v>0</v>
      </c>
      <c r="G13" s="393">
        <f t="shared" ref="G13" si="5">+G10</f>
        <v>100</v>
      </c>
      <c r="H13" s="240">
        <f t="shared" ref="H13:N13" si="6">+H10</f>
        <v>0</v>
      </c>
      <c r="I13" s="240">
        <f t="shared" si="6"/>
        <v>100</v>
      </c>
      <c r="J13" s="240">
        <f t="shared" si="6"/>
        <v>100</v>
      </c>
      <c r="K13" s="240">
        <f t="shared" si="6"/>
        <v>0</v>
      </c>
      <c r="L13" s="240">
        <f t="shared" si="6"/>
        <v>0</v>
      </c>
      <c r="M13" s="240">
        <f t="shared" si="6"/>
        <v>0</v>
      </c>
      <c r="N13" s="240">
        <f t="shared" si="6"/>
        <v>100</v>
      </c>
      <c r="O13" s="133"/>
      <c r="P13" s="7"/>
      <c r="Q13" s="7"/>
      <c r="R13" s="7"/>
      <c r="S13" s="7"/>
      <c r="T13" s="7"/>
      <c r="U13" s="275"/>
      <c r="V13" s="276"/>
    </row>
    <row r="14" spans="1:22" s="85" customFormat="1" ht="12" hidden="1" x14ac:dyDescent="0.2">
      <c r="A14" s="83"/>
      <c r="B14" s="84" t="s">
        <v>758</v>
      </c>
      <c r="C14" s="82">
        <f>11700-C13</f>
        <v>11600</v>
      </c>
      <c r="D14" s="82"/>
      <c r="E14" s="82"/>
      <c r="F14" s="82">
        <f>SUMIF('CY Ledger'!H:H,"12502",'CY Ledger'!C:C)-F13</f>
        <v>0</v>
      </c>
      <c r="G14" s="82"/>
      <c r="H14" s="82"/>
      <c r="I14" s="82"/>
      <c r="J14" s="82"/>
      <c r="K14" s="82"/>
      <c r="L14" s="82"/>
      <c r="M14" s="82"/>
      <c r="N14" s="82"/>
      <c r="P14" s="82"/>
      <c r="Q14" s="82"/>
      <c r="R14" s="82"/>
      <c r="S14" s="82"/>
      <c r="T14" s="82"/>
      <c r="U14" s="277"/>
      <c r="V14" s="277"/>
    </row>
    <row r="15" spans="1:22" s="85" customFormat="1" ht="12" x14ac:dyDescent="0.2">
      <c r="A15" s="8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U15" s="277"/>
      <c r="V15" s="277"/>
    </row>
    <row r="16" spans="1:22" x14ac:dyDescent="0.25">
      <c r="L16" s="455"/>
    </row>
    <row r="27" spans="9:9" x14ac:dyDescent="0.25">
      <c r="I27" s="7">
        <f>+E27+H27</f>
        <v>0</v>
      </c>
    </row>
  </sheetData>
  <mergeCells count="4">
    <mergeCell ref="V5:V7"/>
    <mergeCell ref="A1:B1"/>
    <mergeCell ref="U5:U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zoomScale="85" zoomScaleNormal="85" workbookViewId="0">
      <pane xSplit="2" ySplit="7" topLeftCell="C8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N5" sqref="N5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3" width="9.5703125" style="7" hidden="1" customWidth="1"/>
    <col min="14" max="14" width="9.5703125" style="7" customWidth="1"/>
    <col min="15" max="15" width="30.7109375" customWidth="1"/>
    <col min="16" max="20" width="3.85546875" style="206" customWidth="1"/>
    <col min="21" max="22" width="5.7109375" style="208" hidden="1" customWidth="1"/>
  </cols>
  <sheetData>
    <row r="1" spans="1:22" x14ac:dyDescent="0.25">
      <c r="A1" s="487"/>
      <c r="B1" s="487"/>
    </row>
    <row r="2" spans="1:22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2" x14ac:dyDescent="0.25">
      <c r="A3" s="491" t="s">
        <v>779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2" ht="15.75" thickBot="1" x14ac:dyDescent="0.3">
      <c r="A4" s="360" t="s">
        <v>765</v>
      </c>
      <c r="B4" s="356" t="str">
        <f>LEFT(A9,5)</f>
        <v>12503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2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P5" s="221"/>
      <c r="Q5" s="221"/>
      <c r="R5" s="221"/>
      <c r="S5" s="221"/>
      <c r="T5" s="221"/>
      <c r="U5" s="488" t="s">
        <v>933</v>
      </c>
      <c r="V5" s="484" t="s">
        <v>934</v>
      </c>
    </row>
    <row r="6" spans="1:22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U6" s="489"/>
      <c r="V6" s="485"/>
    </row>
    <row r="7" spans="1:22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 t="s">
        <v>11</v>
      </c>
      <c r="J7" s="49" t="s">
        <v>11</v>
      </c>
      <c r="K7" s="49" t="s">
        <v>11</v>
      </c>
      <c r="L7" s="49" t="s">
        <v>11</v>
      </c>
      <c r="M7" s="49" t="s">
        <v>11</v>
      </c>
      <c r="N7" s="49" t="s">
        <v>11</v>
      </c>
      <c r="O7" s="38"/>
      <c r="P7" s="155"/>
      <c r="Q7" s="155"/>
      <c r="R7" s="155"/>
      <c r="S7" s="155"/>
      <c r="T7" s="155"/>
      <c r="U7" s="490"/>
      <c r="V7" s="486"/>
    </row>
    <row r="8" spans="1:22" x14ac:dyDescent="0.25">
      <c r="A8" s="64"/>
      <c r="B8" s="65" t="s">
        <v>13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U8" s="280"/>
      <c r="V8" s="281"/>
    </row>
    <row r="9" spans="1:22" x14ac:dyDescent="0.25">
      <c r="A9" s="66">
        <v>125031149</v>
      </c>
      <c r="B9" s="15" t="s">
        <v>799</v>
      </c>
      <c r="C9" s="14">
        <f>SUMIF('CY Ledger'!A:A,'12503'!A9,'CY Ledger'!D:D)</f>
        <v>100</v>
      </c>
      <c r="D9" s="248"/>
      <c r="E9" s="248">
        <f>+C9+D9</f>
        <v>100</v>
      </c>
      <c r="F9" s="384">
        <f>SUMIF('CY Ledger'!A:A,'12503'!A9,'CY Ledger'!C:C)</f>
        <v>0</v>
      </c>
      <c r="G9" s="384">
        <f t="shared" ref="G9" si="0">+E9-F9</f>
        <v>100</v>
      </c>
      <c r="H9" s="14"/>
      <c r="I9" s="14">
        <f>+E9+H9</f>
        <v>100</v>
      </c>
      <c r="J9" s="51">
        <f t="shared" ref="J9" si="1">+C9</f>
        <v>100</v>
      </c>
      <c r="K9" s="51"/>
      <c r="L9" s="51"/>
      <c r="M9" s="51"/>
      <c r="N9" s="51">
        <f t="shared" ref="N9" si="2">SUM(J9:M9)</f>
        <v>100</v>
      </c>
      <c r="O9" s="238"/>
      <c r="P9" s="7"/>
      <c r="Q9" s="7"/>
      <c r="R9" s="7"/>
      <c r="S9" s="7"/>
      <c r="T9" s="7"/>
      <c r="U9" s="271" t="s">
        <v>937</v>
      </c>
      <c r="V9" s="272" t="s">
        <v>937</v>
      </c>
    </row>
    <row r="10" spans="1:22" s="1" customFormat="1" x14ac:dyDescent="0.25">
      <c r="A10" s="67"/>
      <c r="B10" s="68" t="s">
        <v>36</v>
      </c>
      <c r="C10" s="236">
        <f t="shared" ref="C10:N10" si="3">SUM(C9:C9)</f>
        <v>100</v>
      </c>
      <c r="D10" s="239">
        <f t="shared" si="3"/>
        <v>0</v>
      </c>
      <c r="E10" s="239">
        <f t="shared" si="3"/>
        <v>100</v>
      </c>
      <c r="F10" s="386">
        <f t="shared" si="3"/>
        <v>0</v>
      </c>
      <c r="G10" s="386">
        <f t="shared" si="3"/>
        <v>100</v>
      </c>
      <c r="H10" s="239">
        <f t="shared" si="3"/>
        <v>0</v>
      </c>
      <c r="I10" s="239">
        <f t="shared" si="3"/>
        <v>100</v>
      </c>
      <c r="J10" s="239">
        <f t="shared" si="3"/>
        <v>100</v>
      </c>
      <c r="K10" s="239">
        <f t="shared" si="3"/>
        <v>0</v>
      </c>
      <c r="L10" s="239">
        <f t="shared" si="3"/>
        <v>0</v>
      </c>
      <c r="M10" s="239">
        <f t="shared" si="3"/>
        <v>0</v>
      </c>
      <c r="N10" s="239">
        <f t="shared" si="3"/>
        <v>100</v>
      </c>
      <c r="O10" s="117"/>
      <c r="P10" s="7"/>
      <c r="Q10" s="7"/>
      <c r="R10" s="7"/>
      <c r="S10" s="7"/>
      <c r="T10" s="7"/>
      <c r="U10" s="273"/>
      <c r="V10" s="274"/>
    </row>
    <row r="11" spans="1:22" x14ac:dyDescent="0.25">
      <c r="A11" s="66"/>
      <c r="B11" s="4"/>
      <c r="C11" s="14"/>
      <c r="D11" s="236"/>
      <c r="E11" s="236"/>
      <c r="F11" s="392"/>
      <c r="G11" s="392"/>
      <c r="H11" s="236"/>
      <c r="I11" s="14"/>
      <c r="J11" s="236"/>
      <c r="K11" s="236"/>
      <c r="L11" s="236"/>
      <c r="M11" s="236"/>
      <c r="N11" s="236"/>
      <c r="O11" s="238"/>
      <c r="P11" s="7"/>
      <c r="Q11" s="7"/>
      <c r="R11" s="7"/>
      <c r="S11" s="7"/>
      <c r="T11" s="7"/>
      <c r="U11" s="271"/>
      <c r="V11" s="272"/>
    </row>
    <row r="12" spans="1:22" x14ac:dyDescent="0.25">
      <c r="A12" s="66"/>
      <c r="B12" s="4"/>
      <c r="C12" s="14"/>
      <c r="D12" s="236"/>
      <c r="E12" s="236"/>
      <c r="F12" s="392"/>
      <c r="G12" s="392"/>
      <c r="H12" s="236"/>
      <c r="I12" s="14"/>
      <c r="J12" s="236"/>
      <c r="K12" s="236"/>
      <c r="L12" s="236"/>
      <c r="M12" s="236"/>
      <c r="N12" s="236"/>
      <c r="O12" s="238"/>
      <c r="P12" s="7"/>
      <c r="Q12" s="7"/>
      <c r="R12" s="7"/>
      <c r="S12" s="7"/>
      <c r="T12" s="7"/>
      <c r="U12" s="271"/>
      <c r="V12" s="272"/>
    </row>
    <row r="13" spans="1:22" s="1" customFormat="1" ht="15.75" thickBot="1" x14ac:dyDescent="0.3">
      <c r="A13" s="69"/>
      <c r="B13" s="70" t="s">
        <v>37</v>
      </c>
      <c r="C13" s="21">
        <f>+C10</f>
        <v>100</v>
      </c>
      <c r="D13" s="240">
        <f t="shared" ref="D13:F13" si="4">+D10</f>
        <v>0</v>
      </c>
      <c r="E13" s="240">
        <f t="shared" si="4"/>
        <v>100</v>
      </c>
      <c r="F13" s="393">
        <f t="shared" si="4"/>
        <v>0</v>
      </c>
      <c r="G13" s="393">
        <f t="shared" ref="G13" si="5">+G10</f>
        <v>100</v>
      </c>
      <c r="H13" s="240">
        <f t="shared" ref="H13" si="6">+H10</f>
        <v>0</v>
      </c>
      <c r="I13" s="240">
        <f t="shared" ref="I13" si="7">+I10</f>
        <v>100</v>
      </c>
      <c r="J13" s="240">
        <f t="shared" ref="J13:N13" si="8">+J10</f>
        <v>100</v>
      </c>
      <c r="K13" s="240">
        <f t="shared" si="8"/>
        <v>0</v>
      </c>
      <c r="L13" s="240">
        <f t="shared" si="8"/>
        <v>0</v>
      </c>
      <c r="M13" s="240">
        <f t="shared" si="8"/>
        <v>0</v>
      </c>
      <c r="N13" s="240">
        <f t="shared" si="8"/>
        <v>100</v>
      </c>
      <c r="O13" s="133"/>
      <c r="P13" s="7"/>
      <c r="Q13" s="7"/>
      <c r="R13" s="7"/>
      <c r="S13" s="7"/>
      <c r="T13" s="7"/>
      <c r="U13" s="275"/>
      <c r="V13" s="276"/>
    </row>
    <row r="14" spans="1:22" s="85" customFormat="1" ht="12" hidden="1" x14ac:dyDescent="0.2">
      <c r="A14" s="83"/>
      <c r="B14" s="84" t="s">
        <v>758</v>
      </c>
      <c r="C14" s="82">
        <f>23500-C13</f>
        <v>23400</v>
      </c>
      <c r="D14" s="82"/>
      <c r="E14" s="82"/>
      <c r="F14" s="82">
        <f>SUMIF('CY Ledger'!H:H,"12503",'CY Ledger'!C:C)-F13</f>
        <v>0</v>
      </c>
      <c r="G14" s="82"/>
      <c r="H14" s="82"/>
      <c r="I14" s="82"/>
      <c r="J14" s="82"/>
      <c r="K14" s="82"/>
      <c r="L14" s="82"/>
      <c r="M14" s="82"/>
      <c r="N14" s="82"/>
      <c r="U14" s="277"/>
      <c r="V14" s="277"/>
    </row>
    <row r="15" spans="1:22" s="85" customFormat="1" ht="12" x14ac:dyDescent="0.2">
      <c r="A15" s="8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U15" s="277"/>
      <c r="V15" s="277"/>
    </row>
    <row r="16" spans="1:22" s="85" customFormat="1" ht="12" x14ac:dyDescent="0.2">
      <c r="A16" s="86"/>
      <c r="C16" s="82"/>
      <c r="D16" s="82"/>
      <c r="E16" s="82"/>
      <c r="F16" s="82"/>
      <c r="G16" s="82"/>
      <c r="H16" s="82"/>
      <c r="I16" s="82"/>
      <c r="J16" s="82"/>
      <c r="K16" s="82"/>
      <c r="L16" s="454"/>
      <c r="M16" s="82"/>
      <c r="N16" s="82"/>
      <c r="U16" s="277"/>
      <c r="V16" s="277"/>
    </row>
    <row r="27" spans="9:9" x14ac:dyDescent="0.25">
      <c r="I27" s="7">
        <f>+E27+H27</f>
        <v>0</v>
      </c>
    </row>
  </sheetData>
  <mergeCells count="4">
    <mergeCell ref="V5:V7"/>
    <mergeCell ref="A1:B1"/>
    <mergeCell ref="U5:U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85" zoomScaleNormal="85" workbookViewId="0">
      <pane xSplit="2" ySplit="7" topLeftCell="C8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N5" sqref="N5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1" width="9.5703125" style="7" hidden="1" customWidth="1"/>
    <col min="12" max="12" width="11.28515625" style="7" hidden="1" customWidth="1"/>
    <col min="13" max="13" width="9.5703125" style="7" hidden="1" customWidth="1"/>
    <col min="14" max="14" width="9.5703125" style="7" customWidth="1"/>
    <col min="15" max="15" width="30.7109375" customWidth="1"/>
    <col min="16" max="20" width="3.85546875" style="206" customWidth="1"/>
    <col min="21" max="22" width="5.7109375" style="208" hidden="1" customWidth="1"/>
  </cols>
  <sheetData>
    <row r="1" spans="1:22" x14ac:dyDescent="0.25">
      <c r="A1" s="487"/>
      <c r="B1" s="487"/>
    </row>
    <row r="2" spans="1:22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2" x14ac:dyDescent="0.25">
      <c r="A3" s="491" t="s">
        <v>978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2" ht="15.75" thickBot="1" x14ac:dyDescent="0.3">
      <c r="A4" s="360" t="s">
        <v>765</v>
      </c>
      <c r="B4" s="356" t="str">
        <f>LEFT(A9,5)</f>
        <v>12504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2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P5" s="221"/>
      <c r="Q5" s="221"/>
      <c r="R5" s="221"/>
      <c r="S5" s="221"/>
      <c r="T5" s="221"/>
      <c r="U5" s="488" t="s">
        <v>933</v>
      </c>
      <c r="V5" s="484" t="s">
        <v>934</v>
      </c>
    </row>
    <row r="6" spans="1:22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U6" s="489"/>
      <c r="V6" s="485"/>
    </row>
    <row r="7" spans="1:22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 t="s">
        <v>11</v>
      </c>
      <c r="J7" s="49" t="s">
        <v>11</v>
      </c>
      <c r="K7" s="49" t="s">
        <v>11</v>
      </c>
      <c r="L7" s="49" t="s">
        <v>11</v>
      </c>
      <c r="M7" s="49" t="s">
        <v>11</v>
      </c>
      <c r="N7" s="49" t="s">
        <v>11</v>
      </c>
      <c r="O7" s="38"/>
      <c r="P7" s="155"/>
      <c r="Q7" s="155"/>
      <c r="R7" s="155"/>
      <c r="S7" s="155"/>
      <c r="T7" s="155"/>
      <c r="U7" s="490"/>
      <c r="V7" s="486"/>
    </row>
    <row r="8" spans="1:22" x14ac:dyDescent="0.25">
      <c r="A8" s="64"/>
      <c r="B8" s="65" t="s">
        <v>13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U8" s="280"/>
      <c r="V8" s="281"/>
    </row>
    <row r="9" spans="1:22" s="210" customFormat="1" x14ac:dyDescent="0.25">
      <c r="A9" s="345">
        <v>125041149</v>
      </c>
      <c r="B9" s="151" t="s">
        <v>799</v>
      </c>
      <c r="C9" s="137">
        <f>SUMIF('CY Ledger'!A:A,'12503'!A9,'CY Ledger'!D:D)</f>
        <v>100</v>
      </c>
      <c r="D9" s="143"/>
      <c r="E9" s="143">
        <f>+C9+D9</f>
        <v>100</v>
      </c>
      <c r="F9" s="384">
        <f>SUMIF('CY Ledger'!A:A,'12504'!A9,'CY Ledger'!C:C)</f>
        <v>0</v>
      </c>
      <c r="G9" s="384">
        <f t="shared" ref="G9" si="0">+E9-F9</f>
        <v>100</v>
      </c>
      <c r="H9" s="137"/>
      <c r="I9" s="137">
        <f>+E9+H9</f>
        <v>100</v>
      </c>
      <c r="J9" s="135">
        <f t="shared" ref="J9" si="1">+C9</f>
        <v>100</v>
      </c>
      <c r="K9" s="135"/>
      <c r="L9" s="135"/>
      <c r="M9" s="135"/>
      <c r="N9" s="135">
        <f t="shared" ref="N9" si="2">SUM(J9:M9)</f>
        <v>100</v>
      </c>
      <c r="O9" s="151"/>
      <c r="P9" s="141"/>
      <c r="Q9" s="141"/>
      <c r="R9" s="141"/>
      <c r="S9" s="141"/>
      <c r="T9" s="141"/>
      <c r="U9" s="279" t="s">
        <v>937</v>
      </c>
      <c r="V9" s="346" t="s">
        <v>937</v>
      </c>
    </row>
    <row r="10" spans="1:22" s="1" customFormat="1" x14ac:dyDescent="0.25">
      <c r="A10" s="67"/>
      <c r="B10" s="68" t="s">
        <v>36</v>
      </c>
      <c r="C10" s="18">
        <f t="shared" ref="C10:N10" si="3">SUM(C9:C9)</f>
        <v>100</v>
      </c>
      <c r="D10" s="239">
        <f t="shared" si="3"/>
        <v>0</v>
      </c>
      <c r="E10" s="239">
        <f t="shared" si="3"/>
        <v>100</v>
      </c>
      <c r="F10" s="386">
        <f t="shared" si="3"/>
        <v>0</v>
      </c>
      <c r="G10" s="386">
        <f t="shared" si="3"/>
        <v>100</v>
      </c>
      <c r="H10" s="239">
        <f t="shared" si="3"/>
        <v>0</v>
      </c>
      <c r="I10" s="239">
        <f t="shared" si="3"/>
        <v>100</v>
      </c>
      <c r="J10" s="239">
        <f t="shared" si="3"/>
        <v>100</v>
      </c>
      <c r="K10" s="239">
        <f t="shared" si="3"/>
        <v>0</v>
      </c>
      <c r="L10" s="239">
        <f t="shared" si="3"/>
        <v>0</v>
      </c>
      <c r="M10" s="239">
        <f t="shared" si="3"/>
        <v>0</v>
      </c>
      <c r="N10" s="239">
        <f t="shared" si="3"/>
        <v>100</v>
      </c>
      <c r="O10" s="117"/>
      <c r="P10" s="7"/>
      <c r="Q10" s="7"/>
      <c r="R10" s="7"/>
      <c r="S10" s="7"/>
      <c r="T10" s="7"/>
      <c r="U10" s="273"/>
      <c r="V10" s="274"/>
    </row>
    <row r="11" spans="1:22" x14ac:dyDescent="0.25">
      <c r="A11" s="66"/>
      <c r="B11" s="4"/>
      <c r="C11" s="14"/>
      <c r="D11" s="248"/>
      <c r="E11" s="248"/>
      <c r="F11" s="384"/>
      <c r="G11" s="384"/>
      <c r="H11" s="14"/>
      <c r="I11" s="14"/>
      <c r="J11" s="51"/>
      <c r="K11" s="51"/>
      <c r="L11" s="51"/>
      <c r="M11" s="51"/>
      <c r="N11" s="51"/>
      <c r="O11" s="238"/>
      <c r="P11" s="7"/>
      <c r="Q11" s="7"/>
      <c r="R11" s="7"/>
      <c r="S11" s="7"/>
      <c r="T11" s="7"/>
      <c r="U11" s="271"/>
      <c r="V11" s="272"/>
    </row>
    <row r="12" spans="1:22" x14ac:dyDescent="0.25">
      <c r="A12" s="66"/>
      <c r="B12" s="4"/>
      <c r="C12" s="14"/>
      <c r="D12" s="248"/>
      <c r="E12" s="248"/>
      <c r="F12" s="384"/>
      <c r="G12" s="384"/>
      <c r="H12" s="14"/>
      <c r="I12" s="14"/>
      <c r="J12" s="51"/>
      <c r="K12" s="51"/>
      <c r="L12" s="51"/>
      <c r="M12" s="51"/>
      <c r="N12" s="51"/>
      <c r="O12" s="238"/>
      <c r="P12" s="7"/>
      <c r="Q12" s="7"/>
      <c r="R12" s="7"/>
      <c r="S12" s="7"/>
      <c r="T12" s="7"/>
      <c r="U12" s="271"/>
      <c r="V12" s="272"/>
    </row>
    <row r="13" spans="1:22" s="1" customFormat="1" ht="15.75" thickBot="1" x14ac:dyDescent="0.3">
      <c r="A13" s="69"/>
      <c r="B13" s="70" t="s">
        <v>37</v>
      </c>
      <c r="C13" s="21">
        <f>+C10</f>
        <v>100</v>
      </c>
      <c r="D13" s="240">
        <f t="shared" ref="D13:N13" si="4">+D10</f>
        <v>0</v>
      </c>
      <c r="E13" s="240">
        <f t="shared" si="4"/>
        <v>100</v>
      </c>
      <c r="F13" s="240">
        <f t="shared" si="4"/>
        <v>0</v>
      </c>
      <c r="G13" s="240">
        <f t="shared" si="4"/>
        <v>100</v>
      </c>
      <c r="H13" s="240">
        <f t="shared" si="4"/>
        <v>0</v>
      </c>
      <c r="I13" s="240">
        <f t="shared" si="4"/>
        <v>100</v>
      </c>
      <c r="J13" s="240">
        <f t="shared" si="4"/>
        <v>100</v>
      </c>
      <c r="K13" s="240">
        <f t="shared" si="4"/>
        <v>0</v>
      </c>
      <c r="L13" s="240">
        <f t="shared" si="4"/>
        <v>0</v>
      </c>
      <c r="M13" s="240">
        <f t="shared" si="4"/>
        <v>0</v>
      </c>
      <c r="N13" s="240">
        <f t="shared" si="4"/>
        <v>100</v>
      </c>
      <c r="O13" s="133"/>
      <c r="P13" s="7"/>
      <c r="Q13" s="7"/>
      <c r="R13" s="7"/>
      <c r="S13" s="7"/>
      <c r="T13" s="7"/>
      <c r="U13" s="275"/>
      <c r="V13" s="276"/>
    </row>
    <row r="14" spans="1:22" s="85" customFormat="1" ht="12" hidden="1" x14ac:dyDescent="0.2">
      <c r="A14" s="83"/>
      <c r="B14" s="84" t="s">
        <v>758</v>
      </c>
      <c r="C14" s="82">
        <f>17100-C13</f>
        <v>17000</v>
      </c>
      <c r="D14" s="82"/>
      <c r="E14" s="82"/>
      <c r="F14" s="82">
        <f>SUMIF('CY Ledger'!H:H,"12504",'CY Ledger'!C:C)-F13</f>
        <v>0</v>
      </c>
      <c r="G14" s="82"/>
      <c r="H14" s="82"/>
      <c r="I14" s="82"/>
      <c r="J14" s="82"/>
      <c r="K14" s="82"/>
      <c r="L14" s="82"/>
      <c r="M14" s="82"/>
      <c r="N14" s="82"/>
      <c r="U14" s="277"/>
      <c r="V14" s="277"/>
    </row>
    <row r="15" spans="1:22" s="85" customFormat="1" ht="12" x14ac:dyDescent="0.2">
      <c r="A15" s="8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U15" s="277"/>
      <c r="V15" s="277"/>
    </row>
    <row r="16" spans="1:22" s="85" customFormat="1" ht="12" x14ac:dyDescent="0.2">
      <c r="A16" s="86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U16" s="277"/>
      <c r="V16" s="277"/>
    </row>
    <row r="21" spans="9:9" x14ac:dyDescent="0.25">
      <c r="I21" s="7">
        <f>+E21+H21</f>
        <v>0</v>
      </c>
    </row>
  </sheetData>
  <mergeCells count="4">
    <mergeCell ref="V5:V7"/>
    <mergeCell ref="A1:B1"/>
    <mergeCell ref="U5:U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85" zoomScaleNormal="85" workbookViewId="0">
      <pane xSplit="2" ySplit="7" topLeftCell="C8" activePane="bottomRight" state="frozen"/>
      <selection activeCell="C5" sqref="C5"/>
      <selection pane="topRight" activeCell="C5" sqref="C5"/>
      <selection pane="bottomLeft" activeCell="C5" sqref="C5"/>
      <selection pane="bottomRight" activeCell="L20" sqref="L20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customWidth="1"/>
    <col min="5" max="5" width="9.5703125" style="7" customWidth="1"/>
    <col min="6" max="7" width="12.28515625" style="7" customWidth="1"/>
    <col min="8" max="8" width="14" style="7" customWidth="1"/>
    <col min="9" max="9" width="9.5703125" style="7" bestFit="1" customWidth="1"/>
    <col min="10" max="14" width="9.5703125" style="7" customWidth="1"/>
    <col min="15" max="15" width="30.7109375" customWidth="1"/>
    <col min="16" max="16" width="3.85546875" bestFit="1" customWidth="1"/>
    <col min="17" max="21" width="3.85546875" style="206" customWidth="1"/>
    <col min="22" max="22" width="5.7109375" style="208" customWidth="1"/>
    <col min="23" max="23" width="7.42578125" style="208" bestFit="1" customWidth="1"/>
  </cols>
  <sheetData>
    <row r="1" spans="1:23" x14ac:dyDescent="0.25">
      <c r="A1" s="497" t="s">
        <v>0</v>
      </c>
      <c r="B1" s="497"/>
    </row>
    <row r="2" spans="1:23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3" x14ac:dyDescent="0.25">
      <c r="A3" s="491" t="s">
        <v>979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3" ht="15.75" thickBot="1" x14ac:dyDescent="0.3">
      <c r="A4" s="360" t="s">
        <v>765</v>
      </c>
      <c r="B4" s="356" t="str">
        <f>LEFT(A9,5)</f>
        <v>13901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3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1764</v>
      </c>
      <c r="G5" s="381" t="s">
        <v>969</v>
      </c>
      <c r="H5" s="9" t="s">
        <v>951</v>
      </c>
      <c r="I5" s="10" t="s">
        <v>1744</v>
      </c>
      <c r="J5" s="220" t="s">
        <v>1748</v>
      </c>
      <c r="K5" s="220" t="s">
        <v>1747</v>
      </c>
      <c r="L5" s="220" t="s">
        <v>981</v>
      </c>
      <c r="M5" s="220" t="s">
        <v>982</v>
      </c>
      <c r="N5" s="220" t="s">
        <v>1749</v>
      </c>
      <c r="O5" s="5" t="s">
        <v>12</v>
      </c>
      <c r="Q5" s="221"/>
      <c r="R5" s="221"/>
      <c r="S5" s="221"/>
      <c r="T5" s="221"/>
      <c r="U5" s="221"/>
      <c r="V5" s="488" t="s">
        <v>933</v>
      </c>
      <c r="W5" s="484" t="s">
        <v>934</v>
      </c>
    </row>
    <row r="6" spans="1:23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V6" s="489"/>
      <c r="W6" s="485"/>
    </row>
    <row r="7" spans="1:23" s="3" customFormat="1" ht="33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/>
      <c r="J7" s="49"/>
      <c r="K7" s="49"/>
      <c r="L7" s="49"/>
      <c r="M7" s="49"/>
      <c r="N7" s="49"/>
      <c r="O7" s="38"/>
      <c r="P7" s="155" t="s">
        <v>915</v>
      </c>
      <c r="Q7" s="155"/>
      <c r="R7" s="155"/>
      <c r="S7" s="155"/>
      <c r="T7" s="155"/>
      <c r="U7" s="155"/>
      <c r="V7" s="490"/>
      <c r="W7" s="486"/>
    </row>
    <row r="8" spans="1:23" x14ac:dyDescent="0.25">
      <c r="A8" s="64"/>
      <c r="B8" s="65" t="s">
        <v>964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V8" s="280"/>
      <c r="W8" s="281"/>
    </row>
    <row r="9" spans="1:23" x14ac:dyDescent="0.25">
      <c r="A9" s="66">
        <v>139010100</v>
      </c>
      <c r="B9" s="15" t="s">
        <v>14</v>
      </c>
      <c r="C9" s="14">
        <f>SUMIF('CY Ledger'!A:A,'13901'!A9,'CY Ledger'!D:D)</f>
        <v>0</v>
      </c>
      <c r="D9" s="248"/>
      <c r="E9" s="248">
        <f>+C9+D9</f>
        <v>0</v>
      </c>
      <c r="F9" s="384">
        <f>SUMIF('CY Ledger'!A:A,'13901'!A9,'CY Ledger'!C:C)</f>
        <v>0</v>
      </c>
      <c r="G9" s="384">
        <f t="shared" ref="G9:G13" si="0">+E9-F9</f>
        <v>0</v>
      </c>
      <c r="H9" s="14"/>
      <c r="I9" s="137">
        <f>+E9+H9</f>
        <v>0</v>
      </c>
      <c r="J9" s="135">
        <f>+C9</f>
        <v>0</v>
      </c>
      <c r="K9" s="135"/>
      <c r="L9" s="135"/>
      <c r="M9" s="135"/>
      <c r="N9" s="135">
        <f t="shared" ref="N9:N13" si="1">SUM(J9:M9)</f>
        <v>0</v>
      </c>
      <c r="O9" s="238"/>
      <c r="P9" s="7" t="e">
        <f>SUMIF('CY Ledger'!A:A,'13901'!A9,'CY Ledger'!E:E)-#REF!</f>
        <v>#REF!</v>
      </c>
      <c r="Q9" s="7"/>
      <c r="R9" s="7"/>
      <c r="S9" s="7"/>
      <c r="T9" s="7"/>
      <c r="U9" s="7"/>
      <c r="V9" s="271" t="s">
        <v>938</v>
      </c>
      <c r="W9" s="272" t="s">
        <v>936</v>
      </c>
    </row>
    <row r="10" spans="1:23" x14ac:dyDescent="0.25">
      <c r="A10" s="66">
        <v>139010200</v>
      </c>
      <c r="B10" s="15" t="s">
        <v>15</v>
      </c>
      <c r="C10" s="236">
        <f>SUMIF('CY Ledger'!A:A,'13901'!A10,'CY Ledger'!D:D)</f>
        <v>0</v>
      </c>
      <c r="D10" s="248"/>
      <c r="E10" s="248">
        <f>+C10+D10</f>
        <v>0</v>
      </c>
      <c r="F10" s="384">
        <f>SUMIF('CY Ledger'!A:A,'13901'!A10,'CY Ledger'!C:C)</f>
        <v>267.39999999999998</v>
      </c>
      <c r="G10" s="384">
        <f t="shared" si="0"/>
        <v>-267.39999999999998</v>
      </c>
      <c r="H10" s="14"/>
      <c r="I10" s="137">
        <f t="shared" ref="I10:I13" si="2">+E10+H10</f>
        <v>0</v>
      </c>
      <c r="J10" s="135">
        <f>+C10</f>
        <v>0</v>
      </c>
      <c r="K10" s="135"/>
      <c r="L10" s="135"/>
      <c r="M10" s="135"/>
      <c r="N10" s="135">
        <f t="shared" si="1"/>
        <v>0</v>
      </c>
      <c r="O10" s="238" t="s">
        <v>990</v>
      </c>
      <c r="P10" s="7" t="e">
        <f>SUMIF('CY Ledger'!A:A,'13901'!A10,'CY Ledger'!E:E)-#REF!</f>
        <v>#REF!</v>
      </c>
      <c r="Q10" s="7"/>
      <c r="R10" s="7"/>
      <c r="S10" s="7"/>
      <c r="T10" s="7"/>
      <c r="U10" s="7"/>
      <c r="V10" s="271" t="s">
        <v>938</v>
      </c>
      <c r="W10" s="272" t="s">
        <v>938</v>
      </c>
    </row>
    <row r="11" spans="1:23" x14ac:dyDescent="0.25">
      <c r="A11" s="66">
        <v>139010800</v>
      </c>
      <c r="B11" s="15" t="s">
        <v>832</v>
      </c>
      <c r="C11" s="236">
        <f>SUMIF('CY Ledger'!A:A,'13901'!A11,'CY Ledger'!D:D)</f>
        <v>0</v>
      </c>
      <c r="D11" s="248"/>
      <c r="E11" s="248">
        <f>+C11+D11</f>
        <v>0</v>
      </c>
      <c r="F11" s="384">
        <f>SUMIF('CY Ledger'!A:A,'13901'!A11,'CY Ledger'!C:C)</f>
        <v>0</v>
      </c>
      <c r="G11" s="384">
        <f t="shared" si="0"/>
        <v>0</v>
      </c>
      <c r="H11" s="14"/>
      <c r="I11" s="137">
        <f t="shared" si="2"/>
        <v>0</v>
      </c>
      <c r="J11" s="135">
        <f>+C11</f>
        <v>0</v>
      </c>
      <c r="K11" s="135"/>
      <c r="L11" s="135"/>
      <c r="M11" s="135"/>
      <c r="N11" s="135">
        <f t="shared" si="1"/>
        <v>0</v>
      </c>
      <c r="O11" s="238" t="s">
        <v>939</v>
      </c>
      <c r="P11" s="7" t="e">
        <f>SUMIF('CY Ledger'!A:A,'13901'!A11,'CY Ledger'!E:E)-#REF!</f>
        <v>#REF!</v>
      </c>
      <c r="Q11" s="7"/>
      <c r="R11" s="7"/>
      <c r="S11" s="7"/>
      <c r="T11" s="7"/>
      <c r="U11" s="7"/>
      <c r="V11" s="271" t="s">
        <v>938</v>
      </c>
      <c r="W11" s="272" t="s">
        <v>938</v>
      </c>
    </row>
    <row r="12" spans="1:23" x14ac:dyDescent="0.25">
      <c r="A12" s="66">
        <v>139010930</v>
      </c>
      <c r="B12" s="15" t="s">
        <v>797</v>
      </c>
      <c r="C12" s="236">
        <f>SUMIF('CY Ledger'!A:A,'13901'!A12,'CY Ledger'!D:D)</f>
        <v>0</v>
      </c>
      <c r="D12" s="248"/>
      <c r="E12" s="248">
        <f>+C12+D12</f>
        <v>0</v>
      </c>
      <c r="F12" s="384">
        <f>SUMIF('CY Ledger'!A:A,'13901'!A12,'CY Ledger'!C:C)</f>
        <v>0</v>
      </c>
      <c r="G12" s="384">
        <f t="shared" si="0"/>
        <v>0</v>
      </c>
      <c r="H12" s="14"/>
      <c r="I12" s="137">
        <f t="shared" si="2"/>
        <v>0</v>
      </c>
      <c r="J12" s="135">
        <f>+C12</f>
        <v>0</v>
      </c>
      <c r="K12" s="135"/>
      <c r="L12" s="135"/>
      <c r="M12" s="135"/>
      <c r="N12" s="135">
        <f t="shared" si="1"/>
        <v>0</v>
      </c>
      <c r="O12" s="238"/>
      <c r="P12" s="7" t="e">
        <f>SUMIF('CY Ledger'!A:A,'13901'!A12,'CY Ledger'!E:E)-#REF!</f>
        <v>#REF!</v>
      </c>
      <c r="Q12" s="7"/>
      <c r="R12" s="7"/>
      <c r="S12" s="7"/>
      <c r="T12" s="7"/>
      <c r="U12" s="7"/>
      <c r="V12" s="271" t="s">
        <v>938</v>
      </c>
      <c r="W12" s="272" t="s">
        <v>938</v>
      </c>
    </row>
    <row r="13" spans="1:23" x14ac:dyDescent="0.25">
      <c r="A13" s="66">
        <v>139010975</v>
      </c>
      <c r="B13" s="15" t="s">
        <v>833</v>
      </c>
      <c r="C13" s="236">
        <f>SUMIF('CY Ledger'!A:A,'13901'!A13,'CY Ledger'!D:D)</f>
        <v>0</v>
      </c>
      <c r="D13" s="248"/>
      <c r="E13" s="248">
        <f>+C13+D13</f>
        <v>0</v>
      </c>
      <c r="F13" s="384">
        <f>SUMIF('CY Ledger'!A:A,'13901'!A13,'CY Ledger'!C:C)</f>
        <v>0</v>
      </c>
      <c r="G13" s="384">
        <f t="shared" si="0"/>
        <v>0</v>
      </c>
      <c r="H13" s="14"/>
      <c r="I13" s="137">
        <f t="shared" si="2"/>
        <v>0</v>
      </c>
      <c r="J13" s="135">
        <f>+C13</f>
        <v>0</v>
      </c>
      <c r="K13" s="135"/>
      <c r="L13" s="135"/>
      <c r="M13" s="135"/>
      <c r="N13" s="135">
        <f t="shared" si="1"/>
        <v>0</v>
      </c>
      <c r="O13" s="238"/>
      <c r="P13" s="7" t="e">
        <f>SUMIF('CY Ledger'!A:A,'13901'!A13,'CY Ledger'!E:E)-#REF!</f>
        <v>#REF!</v>
      </c>
      <c r="Q13" s="7"/>
      <c r="R13" s="7"/>
      <c r="S13" s="7"/>
      <c r="T13" s="7"/>
      <c r="U13" s="7"/>
      <c r="V13" s="271" t="s">
        <v>938</v>
      </c>
      <c r="W13" s="272" t="s">
        <v>938</v>
      </c>
    </row>
    <row r="14" spans="1:23" s="206" customFormat="1" x14ac:dyDescent="0.25">
      <c r="A14" s="256"/>
      <c r="B14" s="238"/>
      <c r="C14" s="236">
        <f>SUM(C9:C13)</f>
        <v>0</v>
      </c>
      <c r="D14" s="236">
        <f t="shared" ref="D14:G14" si="3">SUM(D9:D13)</f>
        <v>0</v>
      </c>
      <c r="E14" s="236">
        <f t="shared" si="3"/>
        <v>0</v>
      </c>
      <c r="F14" s="392">
        <f>SUM(F9:F13)</f>
        <v>267.39999999999998</v>
      </c>
      <c r="G14" s="392">
        <f t="shared" si="3"/>
        <v>-267.39999999999998</v>
      </c>
      <c r="H14" s="236">
        <f t="shared" ref="H14:J14" si="4">SUM(H9:H13)</f>
        <v>0</v>
      </c>
      <c r="I14" s="236">
        <f t="shared" si="4"/>
        <v>0</v>
      </c>
      <c r="J14" s="236">
        <f t="shared" si="4"/>
        <v>0</v>
      </c>
      <c r="K14" s="51"/>
      <c r="L14" s="51"/>
      <c r="M14" s="51"/>
      <c r="N14" s="51">
        <f>SUM(N9:N13)</f>
        <v>0</v>
      </c>
      <c r="O14" s="238"/>
      <c r="P14" s="7"/>
      <c r="Q14" s="7"/>
      <c r="R14" s="7"/>
      <c r="S14" s="7"/>
      <c r="T14" s="7"/>
      <c r="U14" s="7"/>
      <c r="V14" s="271"/>
      <c r="W14" s="272"/>
    </row>
    <row r="15" spans="1:23" s="206" customFormat="1" x14ac:dyDescent="0.25">
      <c r="A15" s="256"/>
      <c r="B15" s="238"/>
      <c r="C15" s="236"/>
      <c r="D15" s="248"/>
      <c r="E15" s="248"/>
      <c r="F15" s="384"/>
      <c r="G15" s="384"/>
      <c r="H15" s="236"/>
      <c r="I15" s="137"/>
      <c r="J15" s="135"/>
      <c r="K15" s="135"/>
      <c r="L15" s="135"/>
      <c r="M15" s="135"/>
      <c r="N15" s="135"/>
      <c r="O15" s="238"/>
      <c r="P15" s="7"/>
      <c r="Q15" s="7"/>
      <c r="R15" s="7"/>
      <c r="S15" s="7"/>
      <c r="T15" s="7"/>
      <c r="U15" s="7"/>
      <c r="V15" s="271"/>
      <c r="W15" s="272"/>
    </row>
    <row r="16" spans="1:23" s="206" customFormat="1" x14ac:dyDescent="0.25">
      <c r="A16" s="256"/>
      <c r="B16" s="117" t="s">
        <v>957</v>
      </c>
      <c r="C16" s="236"/>
      <c r="D16" s="248"/>
      <c r="E16" s="248"/>
      <c r="F16" s="384"/>
      <c r="G16" s="384"/>
      <c r="H16" s="236"/>
      <c r="I16" s="137"/>
      <c r="J16" s="135"/>
      <c r="K16" s="135"/>
      <c r="L16" s="135"/>
      <c r="M16" s="135"/>
      <c r="N16" s="135"/>
      <c r="O16" s="238"/>
      <c r="P16" s="7"/>
      <c r="Q16" s="7"/>
      <c r="R16" s="7"/>
      <c r="S16" s="7"/>
      <c r="T16" s="7"/>
      <c r="U16" s="7"/>
      <c r="V16" s="271"/>
      <c r="W16" s="272"/>
    </row>
    <row r="17" spans="1:23" x14ac:dyDescent="0.25">
      <c r="A17" s="66">
        <v>139012000</v>
      </c>
      <c r="B17" s="15" t="s">
        <v>805</v>
      </c>
      <c r="C17" s="14">
        <f>SUMIF('CY Ledger'!A:A,'13901'!A17,'CY Ledger'!D:D)</f>
        <v>0</v>
      </c>
      <c r="D17" s="248"/>
      <c r="E17" s="248"/>
      <c r="F17" s="384">
        <f>SUMIF('CY Ledger'!A:A,'13901'!A17,'CY Ledger'!C:C)</f>
        <v>0</v>
      </c>
      <c r="G17" s="384">
        <f t="shared" ref="G17:G23" si="5">+E17-F17</f>
        <v>0</v>
      </c>
      <c r="H17" s="14"/>
      <c r="I17" s="137">
        <f t="shared" ref="I17:I23" si="6">+E17+H17</f>
        <v>0</v>
      </c>
      <c r="J17" s="135">
        <f>+C17</f>
        <v>0</v>
      </c>
      <c r="K17" s="135"/>
      <c r="L17" s="135"/>
      <c r="M17" s="135"/>
      <c r="N17" s="135">
        <f>SUM(J17:M17)</f>
        <v>0</v>
      </c>
      <c r="O17" s="238"/>
      <c r="P17" s="7" t="e">
        <f>SUMIF('CY Ledger'!A:A,'13901'!A17,'CY Ledger'!E:E)-#REF!</f>
        <v>#REF!</v>
      </c>
      <c r="Q17" s="7"/>
      <c r="R17" s="7"/>
      <c r="S17" s="7"/>
      <c r="T17" s="7"/>
      <c r="U17" s="7"/>
      <c r="V17" s="271" t="s">
        <v>938</v>
      </c>
      <c r="W17" s="272" t="s">
        <v>938</v>
      </c>
    </row>
    <row r="18" spans="1:23" x14ac:dyDescent="0.25">
      <c r="A18" s="66">
        <v>139012300</v>
      </c>
      <c r="B18" s="15" t="s">
        <v>21</v>
      </c>
      <c r="C18" s="14">
        <f>SUMIF('CY Ledger'!A:A,'13901'!A18,'CY Ledger'!D:D)</f>
        <v>0</v>
      </c>
      <c r="D18" s="248"/>
      <c r="E18" s="248"/>
      <c r="F18" s="384">
        <f>SUMIF('CY Ledger'!A:A,'13901'!A18,'CY Ledger'!C:C)</f>
        <v>405.08</v>
      </c>
      <c r="G18" s="384">
        <f t="shared" si="5"/>
        <v>-405.08</v>
      </c>
      <c r="H18" s="14"/>
      <c r="I18" s="137">
        <f t="shared" si="6"/>
        <v>0</v>
      </c>
      <c r="J18" s="135">
        <f>+C18</f>
        <v>0</v>
      </c>
      <c r="K18" s="135"/>
      <c r="L18" s="135"/>
      <c r="M18" s="135"/>
      <c r="N18" s="135">
        <f t="shared" ref="N18:N23" si="7">SUM(J18:M18)</f>
        <v>0</v>
      </c>
      <c r="O18" s="238"/>
      <c r="P18" s="7" t="e">
        <f>SUMIF('CY Ledger'!A:A,'13901'!A18,'CY Ledger'!E:E)-#REF!</f>
        <v>#REF!</v>
      </c>
      <c r="Q18" s="7"/>
      <c r="R18" s="7"/>
      <c r="S18" s="7"/>
      <c r="T18" s="7"/>
      <c r="U18" s="7"/>
      <c r="V18" s="271" t="s">
        <v>938</v>
      </c>
      <c r="W18" s="272" t="s">
        <v>938</v>
      </c>
    </row>
    <row r="19" spans="1:23" s="379" customFormat="1" x14ac:dyDescent="0.25">
      <c r="A19" s="256">
        <v>139012422</v>
      </c>
      <c r="B19" s="238" t="s">
        <v>1009</v>
      </c>
      <c r="C19" s="236">
        <f>SUMIF('CY Ledger'!A:A,'13901'!A19,'CY Ledger'!D:D)</f>
        <v>0</v>
      </c>
      <c r="D19" s="248"/>
      <c r="E19" s="248"/>
      <c r="F19" s="384">
        <f>SUMIF('CY Ledger'!A:A,'13901'!A19,'CY Ledger'!C:C)</f>
        <v>0</v>
      </c>
      <c r="G19" s="384">
        <f t="shared" si="5"/>
        <v>0</v>
      </c>
      <c r="H19" s="236"/>
      <c r="I19" s="137">
        <f t="shared" si="6"/>
        <v>0</v>
      </c>
      <c r="J19" s="135"/>
      <c r="K19" s="135"/>
      <c r="L19" s="135"/>
      <c r="M19" s="135"/>
      <c r="N19" s="135"/>
      <c r="O19" s="238"/>
      <c r="P19" s="7"/>
      <c r="Q19" s="7"/>
      <c r="R19" s="7"/>
      <c r="S19" s="7"/>
      <c r="T19" s="7"/>
      <c r="U19" s="7"/>
      <c r="V19" s="271"/>
      <c r="W19" s="272"/>
    </row>
    <row r="20" spans="1:23" x14ac:dyDescent="0.25">
      <c r="A20" s="66">
        <v>139012429</v>
      </c>
      <c r="B20" s="15" t="s">
        <v>834</v>
      </c>
      <c r="C20" s="14">
        <f>SUMIF('CY Ledger'!A:A,'13901'!A20,'CY Ledger'!D:D)</f>
        <v>0</v>
      </c>
      <c r="D20" s="248"/>
      <c r="E20" s="248"/>
      <c r="F20" s="384">
        <f>SUMIF('CY Ledger'!A:A,'13901'!A20,'CY Ledger'!C:C)</f>
        <v>0</v>
      </c>
      <c r="G20" s="384">
        <f t="shared" si="5"/>
        <v>0</v>
      </c>
      <c r="H20" s="14"/>
      <c r="I20" s="137">
        <f t="shared" si="6"/>
        <v>0</v>
      </c>
      <c r="J20" s="135">
        <f>+C20</f>
        <v>0</v>
      </c>
      <c r="K20" s="135"/>
      <c r="L20" s="135"/>
      <c r="M20" s="135"/>
      <c r="N20" s="135">
        <f t="shared" si="7"/>
        <v>0</v>
      </c>
      <c r="O20" s="238"/>
      <c r="P20" s="7" t="e">
        <f>SUMIF('CY Ledger'!A:A,'13901'!A20,'CY Ledger'!E:E)-#REF!</f>
        <v>#REF!</v>
      </c>
      <c r="Q20" s="7"/>
      <c r="R20" s="7"/>
      <c r="S20" s="7"/>
      <c r="T20" s="7"/>
      <c r="U20" s="7"/>
      <c r="V20" s="271" t="s">
        <v>938</v>
      </c>
      <c r="W20" s="272" t="s">
        <v>938</v>
      </c>
    </row>
    <row r="21" spans="1:23" x14ac:dyDescent="0.25">
      <c r="A21" s="66">
        <v>139012500</v>
      </c>
      <c r="B21" s="15" t="s">
        <v>835</v>
      </c>
      <c r="C21" s="14">
        <f>SUMIF('CY Ledger'!A:A,'13901'!A21,'CY Ledger'!D:D)</f>
        <v>0</v>
      </c>
      <c r="D21" s="248"/>
      <c r="E21" s="248"/>
      <c r="F21" s="384">
        <f>SUMIF('CY Ledger'!A:A,'13901'!A21,'CY Ledger'!C:C)</f>
        <v>0</v>
      </c>
      <c r="G21" s="384">
        <f t="shared" si="5"/>
        <v>0</v>
      </c>
      <c r="H21" s="14"/>
      <c r="I21" s="137">
        <f t="shared" si="6"/>
        <v>0</v>
      </c>
      <c r="J21" s="135">
        <f>+C21</f>
        <v>0</v>
      </c>
      <c r="K21" s="135"/>
      <c r="L21" s="135"/>
      <c r="M21" s="135"/>
      <c r="N21" s="135">
        <f t="shared" si="7"/>
        <v>0</v>
      </c>
      <c r="O21" s="238" t="s">
        <v>939</v>
      </c>
      <c r="P21" s="7" t="e">
        <f>SUMIF('CY Ledger'!A:A,'13901'!A21,'CY Ledger'!E:E)-#REF!</f>
        <v>#REF!</v>
      </c>
      <c r="Q21" s="7"/>
      <c r="R21" s="7"/>
      <c r="S21" s="7"/>
      <c r="T21" s="7"/>
      <c r="U21" s="7"/>
      <c r="V21" s="271" t="s">
        <v>938</v>
      </c>
      <c r="W21" s="272" t="s">
        <v>938</v>
      </c>
    </row>
    <row r="22" spans="1:23" x14ac:dyDescent="0.25">
      <c r="A22" s="66">
        <v>139012706</v>
      </c>
      <c r="B22" s="15" t="s">
        <v>24</v>
      </c>
      <c r="C22" s="14">
        <f>SUMIF('CY Ledger'!A:A,'13901'!A22,'CY Ledger'!D:D)</f>
        <v>0</v>
      </c>
      <c r="D22" s="248"/>
      <c r="E22" s="248"/>
      <c r="F22" s="384">
        <f>SUMIF('CY Ledger'!A:A,'13901'!A22,'CY Ledger'!C:C)</f>
        <v>0</v>
      </c>
      <c r="G22" s="384">
        <f t="shared" si="5"/>
        <v>0</v>
      </c>
      <c r="H22" s="14"/>
      <c r="I22" s="137">
        <f t="shared" si="6"/>
        <v>0</v>
      </c>
      <c r="J22" s="135">
        <f>+C22</f>
        <v>0</v>
      </c>
      <c r="K22" s="135"/>
      <c r="L22" s="135"/>
      <c r="M22" s="135"/>
      <c r="N22" s="135">
        <f t="shared" si="7"/>
        <v>0</v>
      </c>
      <c r="O22" s="238" t="s">
        <v>939</v>
      </c>
      <c r="P22" s="7" t="e">
        <f>SUMIF('CY Ledger'!A:A,'13901'!A22,'CY Ledger'!E:E)-#REF!</f>
        <v>#REF!</v>
      </c>
      <c r="Q22" s="7"/>
      <c r="R22" s="7"/>
      <c r="S22" s="7"/>
      <c r="T22" s="7"/>
      <c r="U22" s="7"/>
      <c r="V22" s="271" t="s">
        <v>938</v>
      </c>
      <c r="W22" s="272" t="s">
        <v>938</v>
      </c>
    </row>
    <row r="23" spans="1:23" x14ac:dyDescent="0.25">
      <c r="A23" s="66">
        <v>139012801</v>
      </c>
      <c r="B23" s="15" t="s">
        <v>836</v>
      </c>
      <c r="C23" s="14">
        <f>SUMIF('CY Ledger'!A:A,'13901'!A23,'CY Ledger'!D:D)</f>
        <v>0</v>
      </c>
      <c r="D23" s="248"/>
      <c r="E23" s="248"/>
      <c r="F23" s="384">
        <f>SUMIF('CY Ledger'!A:A,'13901'!A23,'CY Ledger'!C:C)</f>
        <v>275</v>
      </c>
      <c r="G23" s="384">
        <f t="shared" si="5"/>
        <v>-275</v>
      </c>
      <c r="H23" s="14"/>
      <c r="I23" s="137">
        <f t="shared" si="6"/>
        <v>0</v>
      </c>
      <c r="J23" s="135">
        <f>+C23</f>
        <v>0</v>
      </c>
      <c r="K23" s="135"/>
      <c r="L23" s="135"/>
      <c r="M23" s="135"/>
      <c r="N23" s="135">
        <f t="shared" si="7"/>
        <v>0</v>
      </c>
      <c r="O23" s="238"/>
      <c r="P23" s="7" t="e">
        <f>SUMIF('CY Ledger'!A:A,'13901'!A23,'CY Ledger'!E:E)-#REF!</f>
        <v>#REF!</v>
      </c>
      <c r="Q23" s="7"/>
      <c r="R23" s="7"/>
      <c r="S23" s="7"/>
      <c r="T23" s="7"/>
      <c r="U23" s="7"/>
      <c r="V23" s="271" t="s">
        <v>938</v>
      </c>
      <c r="W23" s="272" t="s">
        <v>938</v>
      </c>
    </row>
    <row r="24" spans="1:23" s="1" customFormat="1" x14ac:dyDescent="0.25">
      <c r="A24" s="67"/>
      <c r="B24" s="285" t="s">
        <v>36</v>
      </c>
      <c r="C24" s="139">
        <f>SUM(C17:C23)</f>
        <v>0</v>
      </c>
      <c r="D24" s="154">
        <f t="shared" ref="D24:E24" si="8">SUM(D17:D23)</f>
        <v>0</v>
      </c>
      <c r="E24" s="154">
        <f t="shared" si="8"/>
        <v>0</v>
      </c>
      <c r="F24" s="389">
        <f>SUM(F17:F23)</f>
        <v>680.07999999999993</v>
      </c>
      <c r="G24" s="389">
        <f>SUM(G17:G23)</f>
        <v>-680.07999999999993</v>
      </c>
      <c r="H24" s="154">
        <f>SUM(H17:H23)</f>
        <v>0</v>
      </c>
      <c r="I24" s="139">
        <f>SUM(I17:I23)</f>
        <v>0</v>
      </c>
      <c r="J24" s="139">
        <f>SUM(J17:J23)</f>
        <v>0</v>
      </c>
      <c r="K24" s="134"/>
      <c r="L24" s="134"/>
      <c r="M24" s="134"/>
      <c r="N24" s="134">
        <f>SUM(N17:N23)</f>
        <v>0</v>
      </c>
      <c r="O24" s="117"/>
      <c r="P24" s="7"/>
      <c r="Q24" s="7"/>
      <c r="R24" s="7"/>
      <c r="S24" s="7"/>
      <c r="T24" s="7"/>
      <c r="U24" s="7"/>
      <c r="V24" s="273"/>
      <c r="W24" s="274"/>
    </row>
    <row r="25" spans="1:23" x14ac:dyDescent="0.25">
      <c r="A25" s="66"/>
      <c r="B25" s="287"/>
      <c r="C25" s="137"/>
      <c r="D25" s="143"/>
      <c r="E25" s="143"/>
      <c r="F25" s="384"/>
      <c r="G25" s="384"/>
      <c r="H25" s="137"/>
      <c r="I25" s="137"/>
      <c r="J25" s="135"/>
      <c r="K25" s="135"/>
      <c r="L25" s="135"/>
      <c r="M25" s="135"/>
      <c r="N25" s="135"/>
      <c r="O25" s="238"/>
      <c r="P25" s="7"/>
      <c r="Q25" s="7"/>
      <c r="R25" s="7"/>
      <c r="S25" s="7"/>
      <c r="T25" s="7"/>
      <c r="U25" s="7"/>
      <c r="V25" s="271"/>
      <c r="W25" s="272"/>
    </row>
    <row r="26" spans="1:23" s="1" customFormat="1" ht="15.75" thickBot="1" x14ac:dyDescent="0.3">
      <c r="A26" s="69"/>
      <c r="B26" s="288" t="s">
        <v>37</v>
      </c>
      <c r="C26" s="290">
        <f>+C24+C14</f>
        <v>0</v>
      </c>
      <c r="D26" s="289"/>
      <c r="E26" s="289"/>
      <c r="F26" s="390">
        <f>+F24+F14</f>
        <v>947.4799999999999</v>
      </c>
      <c r="G26" s="390">
        <f>+G24+G14</f>
        <v>-947.4799999999999</v>
      </c>
      <c r="H26" s="289">
        <f>+H24+H14</f>
        <v>0</v>
      </c>
      <c r="I26" s="290">
        <f t="shared" ref="I26:M26" si="9">+I24+I14</f>
        <v>0</v>
      </c>
      <c r="J26" s="290">
        <f t="shared" si="9"/>
        <v>0</v>
      </c>
      <c r="K26" s="290">
        <f t="shared" si="9"/>
        <v>0</v>
      </c>
      <c r="L26" s="290">
        <f t="shared" si="9"/>
        <v>0</v>
      </c>
      <c r="M26" s="290">
        <f t="shared" si="9"/>
        <v>0</v>
      </c>
      <c r="N26" s="361">
        <f>+N24+N14</f>
        <v>0</v>
      </c>
      <c r="O26" s="133"/>
      <c r="P26" s="7"/>
      <c r="Q26" s="7"/>
      <c r="R26" s="7"/>
      <c r="S26" s="7"/>
      <c r="T26" s="7"/>
      <c r="U26" s="7"/>
      <c r="V26" s="275"/>
      <c r="W26" s="276"/>
    </row>
    <row r="27" spans="1:23" s="85" customFormat="1" ht="12" hidden="1" x14ac:dyDescent="0.2">
      <c r="A27" s="83"/>
      <c r="B27" s="84" t="s">
        <v>758</v>
      </c>
      <c r="C27" s="193" t="e">
        <f>-93400-#REF!</f>
        <v>#REF!</v>
      </c>
      <c r="D27" s="193"/>
      <c r="E27" s="193"/>
      <c r="F27" s="193">
        <f>SUMIF('CY Ledger'!H:H,"13901",'CY Ledger'!C:C)-F26</f>
        <v>0</v>
      </c>
      <c r="G27" s="193"/>
      <c r="H27" s="193"/>
      <c r="I27" s="193"/>
      <c r="J27" s="193"/>
      <c r="K27" s="193"/>
      <c r="L27" s="193"/>
      <c r="M27" s="193"/>
      <c r="N27" s="193"/>
      <c r="P27" s="85" t="e">
        <f>SUM(P8:P26)</f>
        <v>#REF!</v>
      </c>
      <c r="V27" s="277"/>
      <c r="W27" s="277"/>
    </row>
    <row r="28" spans="1:23" s="85" customFormat="1" ht="12" x14ac:dyDescent="0.2">
      <c r="A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V28" s="277"/>
      <c r="W28" s="277"/>
    </row>
    <row r="29" spans="1:23" x14ac:dyDescent="0.25">
      <c r="I29" s="7">
        <f>+E29+H29</f>
        <v>0</v>
      </c>
    </row>
    <row r="38" spans="3:3" x14ac:dyDescent="0.25">
      <c r="C38" s="7" t="e">
        <f>SUM(C23:C37)</f>
        <v>#REF!</v>
      </c>
    </row>
  </sheetData>
  <mergeCells count="4">
    <mergeCell ref="W5:W7"/>
    <mergeCell ref="A1:B1"/>
    <mergeCell ref="V5:V7"/>
    <mergeCell ref="A3:O3"/>
  </mergeCells>
  <hyperlinks>
    <hyperlink ref="A1:B1" location="Summary!A1" display="Please click here to return to summary"/>
  </hyperlinks>
  <printOptions horizontalCentered="1"/>
  <pageMargins left="0.39370078740157483" right="0.39370078740157483" top="0.39370078740157483" bottom="0.39370078740157483" header="0.31496062992125984" footer="0"/>
  <pageSetup paperSize="9" scale="8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E94"/>
  <sheetViews>
    <sheetView zoomScale="85" zoomScaleNormal="85" workbookViewId="0">
      <pane xSplit="5" ySplit="7" topLeftCell="DK62" activePane="bottomRight" state="frozen"/>
      <selection activeCell="D31" sqref="D31"/>
      <selection pane="topRight" activeCell="D31" sqref="D31"/>
      <selection pane="bottomLeft" activeCell="D31" sqref="D31"/>
      <selection pane="bottomRight" activeCell="EI96" sqref="EI96"/>
    </sheetView>
  </sheetViews>
  <sheetFormatPr defaultRowHeight="15" outlineLevelCol="1" x14ac:dyDescent="0.25"/>
  <cols>
    <col min="1" max="1" width="9.7109375" style="7" hidden="1" customWidth="1"/>
    <col min="2" max="2" width="9.5703125" style="7" hidden="1" customWidth="1"/>
    <col min="3" max="3" width="11.5703125" style="30" customWidth="1"/>
    <col min="4" max="4" width="16.85546875" customWidth="1"/>
    <col min="5" max="5" width="23.5703125" customWidth="1"/>
    <col min="6" max="6" width="11.7109375" style="179" customWidth="1" outlineLevel="1"/>
    <col min="7" max="7" width="9.5703125" style="203" customWidth="1" outlineLevel="1"/>
    <col min="8" max="8" width="10.7109375" style="178" customWidth="1" outlineLevel="1"/>
    <col min="9" max="9" width="8.7109375" style="178" hidden="1" customWidth="1" outlineLevel="1"/>
    <col min="10" max="10" width="10.7109375" style="178" hidden="1" customWidth="1" outlineLevel="1"/>
    <col min="11" max="11" width="8.7109375" style="178" hidden="1" customWidth="1" outlineLevel="1"/>
    <col min="12" max="12" width="10.7109375" style="178" hidden="1" customWidth="1" outlineLevel="1"/>
    <col min="13" max="19" width="8.7109375" style="178" hidden="1" customWidth="1" outlineLevel="1"/>
    <col min="20" max="20" width="10.7109375" style="178" hidden="1" customWidth="1" outlineLevel="1"/>
    <col min="21" max="21" width="8.7109375" style="178" hidden="1" customWidth="1" outlineLevel="1"/>
    <col min="22" max="22" width="10.7109375" style="178" hidden="1" customWidth="1" outlineLevel="1"/>
    <col min="23" max="23" width="8.7109375" style="178" hidden="1" customWidth="1" outlineLevel="1"/>
    <col min="24" max="24" width="10.7109375" style="178" hidden="1" customWidth="1" outlineLevel="1"/>
    <col min="25" max="25" width="8.7109375" style="178" hidden="1" customWidth="1" outlineLevel="1"/>
    <col min="26" max="26" width="10.7109375" style="178" hidden="1" customWidth="1" outlineLevel="1"/>
    <col min="27" max="27" width="8.7109375" style="178" hidden="1" customWidth="1" outlineLevel="1"/>
    <col min="28" max="28" width="10.7109375" style="178" hidden="1" customWidth="1" outlineLevel="1"/>
    <col min="29" max="29" width="8.7109375" style="178" hidden="1" customWidth="1" outlineLevel="1"/>
    <col min="30" max="30" width="10.7109375" style="178" hidden="1" customWidth="1" outlineLevel="1"/>
    <col min="31" max="31" width="8.7109375" style="178" hidden="1" customWidth="1" outlineLevel="1"/>
    <col min="32" max="32" width="10.7109375" style="178" hidden="1" customWidth="1" outlineLevel="1"/>
    <col min="33" max="33" width="8.7109375" style="178" hidden="1" customWidth="1" outlineLevel="1"/>
    <col min="34" max="34" width="10.7109375" style="178" hidden="1" customWidth="1" outlineLevel="1"/>
    <col min="35" max="35" width="8.7109375" style="178" hidden="1" customWidth="1" outlineLevel="1"/>
    <col min="36" max="36" width="10.7109375" style="178" hidden="1" customWidth="1" outlineLevel="1"/>
    <col min="37" max="37" width="8.7109375" style="178" hidden="1" customWidth="1" outlineLevel="1"/>
    <col min="38" max="38" width="10.7109375" style="178" hidden="1" customWidth="1" outlineLevel="1"/>
    <col min="39" max="39" width="8.7109375" style="178" hidden="1" customWidth="1" outlineLevel="1"/>
    <col min="40" max="40" width="10.7109375" style="178" hidden="1" customWidth="1" outlineLevel="1"/>
    <col min="41" max="41" width="8.7109375" style="178" hidden="1" customWidth="1" outlineLevel="1"/>
    <col min="42" max="42" width="10.7109375" style="178" hidden="1" customWidth="1" outlineLevel="1"/>
    <col min="43" max="43" width="8.7109375" style="178" hidden="1" customWidth="1" outlineLevel="1"/>
    <col min="44" max="44" width="10.7109375" style="178" hidden="1" customWidth="1" outlineLevel="1"/>
    <col min="45" max="45" width="8.7109375" style="178" hidden="1" customWidth="1" outlineLevel="1"/>
    <col min="46" max="46" width="10.7109375" style="178" hidden="1" customWidth="1" outlineLevel="1"/>
    <col min="47" max="47" width="8.7109375" style="178" hidden="1" customWidth="1" outlineLevel="1"/>
    <col min="48" max="48" width="10.7109375" style="178" hidden="1" customWidth="1" outlineLevel="1"/>
    <col min="49" max="49" width="8.7109375" style="178" hidden="1" customWidth="1" outlineLevel="1"/>
    <col min="50" max="50" width="10.7109375" style="178" hidden="1" customWidth="1" outlineLevel="1"/>
    <col min="51" max="51" width="8.7109375" style="178" hidden="1" customWidth="1" outlineLevel="1"/>
    <col min="52" max="52" width="10.7109375" style="178" hidden="1" customWidth="1" outlineLevel="1"/>
    <col min="53" max="53" width="8.7109375" style="178" hidden="1" customWidth="1" outlineLevel="1"/>
    <col min="54" max="54" width="10.7109375" style="178" hidden="1" customWidth="1" outlineLevel="1"/>
    <col min="55" max="55" width="8.7109375" style="178" hidden="1" customWidth="1" outlineLevel="1"/>
    <col min="56" max="56" width="10.7109375" style="178" hidden="1" customWidth="1" outlineLevel="1"/>
    <col min="57" max="57" width="8.7109375" style="178" hidden="1" customWidth="1" outlineLevel="1"/>
    <col min="58" max="58" width="10.7109375" style="178" hidden="1" customWidth="1" outlineLevel="1"/>
    <col min="59" max="59" width="8.7109375" style="178" hidden="1" customWidth="1" outlineLevel="1"/>
    <col min="60" max="60" width="10.7109375" style="178" hidden="1" customWidth="1" outlineLevel="1"/>
    <col min="61" max="61" width="8.7109375" style="178" hidden="1" customWidth="1" outlineLevel="1"/>
    <col min="62" max="62" width="13.42578125" style="225" hidden="1" customWidth="1"/>
    <col min="63" max="63" width="10.7109375" style="210" hidden="1" customWidth="1" outlineLevel="1" collapsed="1"/>
    <col min="64" max="64" width="9.5703125" style="210" hidden="1" customWidth="1" outlineLevel="1"/>
    <col min="65" max="65" width="10.7109375" style="210" hidden="1" customWidth="1" outlineLevel="1"/>
    <col min="66" max="66" width="9.5703125" style="210" hidden="1" customWidth="1" outlineLevel="1"/>
    <col min="67" max="67" width="10.7109375" style="210" hidden="1" customWidth="1" outlineLevel="1"/>
    <col min="68" max="68" width="9.5703125" style="210" hidden="1" customWidth="1" outlineLevel="1"/>
    <col min="69" max="69" width="10.7109375" style="210" hidden="1" customWidth="1" outlineLevel="1"/>
    <col min="70" max="72" width="9.5703125" style="210" hidden="1" customWidth="1" outlineLevel="1"/>
    <col min="73" max="73" width="8.5703125" style="210" hidden="1" customWidth="1" outlineLevel="1"/>
    <col min="74" max="74" width="9.5703125" style="210" hidden="1" customWidth="1" outlineLevel="1"/>
    <col min="75" max="75" width="9.42578125" style="210" hidden="1" customWidth="1" outlineLevel="1"/>
    <col min="76" max="76" width="9.5703125" style="210" hidden="1" customWidth="1" outlineLevel="1"/>
    <col min="77" max="77" width="10.7109375" style="210" hidden="1" customWidth="1" outlineLevel="1"/>
    <col min="78" max="78" width="9.5703125" style="210" hidden="1" customWidth="1" outlineLevel="1"/>
    <col min="79" max="79" width="10.7109375" style="210" hidden="1" customWidth="1" outlineLevel="1"/>
    <col min="80" max="80" width="9.5703125" style="210" hidden="1" customWidth="1" outlineLevel="1"/>
    <col min="81" max="81" width="10.7109375" style="210" hidden="1" customWidth="1" outlineLevel="1"/>
    <col min="82" max="82" width="9.5703125" style="210" hidden="1" customWidth="1" outlineLevel="1"/>
    <col min="83" max="83" width="10.7109375" style="210" hidden="1" customWidth="1" outlineLevel="1"/>
    <col min="84" max="84" width="9.5703125" style="210" hidden="1" customWidth="1" outlineLevel="1"/>
    <col min="85" max="85" width="10.7109375" style="210" hidden="1" customWidth="1" outlineLevel="1"/>
    <col min="86" max="86" width="9.5703125" style="210" hidden="1" customWidth="1" outlineLevel="1"/>
    <col min="87" max="87" width="10.7109375" style="210" hidden="1" customWidth="1" outlineLevel="1"/>
    <col min="88" max="88" width="9.5703125" style="210" hidden="1" customWidth="1" outlineLevel="1"/>
    <col min="89" max="89" width="11.28515625" style="210" hidden="1" customWidth="1" outlineLevel="1"/>
    <col min="90" max="90" width="9.5703125" style="210" hidden="1" customWidth="1" outlineLevel="1"/>
    <col min="91" max="91" width="10.7109375" style="210" hidden="1" customWidth="1" outlineLevel="1"/>
    <col min="92" max="92" width="9.5703125" style="210" hidden="1" customWidth="1" outlineLevel="1"/>
    <col min="93" max="93" width="10.7109375" style="210" hidden="1" customWidth="1" outlineLevel="1"/>
    <col min="94" max="94" width="9.5703125" style="210" hidden="1" customWidth="1" outlineLevel="1"/>
    <col min="95" max="95" width="10.7109375" style="210" hidden="1" customWidth="1" outlineLevel="1"/>
    <col min="96" max="96" width="9.5703125" style="210" hidden="1" customWidth="1" outlineLevel="1"/>
    <col min="97" max="97" width="10.7109375" style="210" hidden="1" customWidth="1" outlineLevel="1"/>
    <col min="98" max="98" width="9.5703125" style="210" hidden="1" customWidth="1" outlineLevel="1"/>
    <col min="99" max="99" width="10.7109375" style="210" hidden="1" customWidth="1" outlineLevel="1"/>
    <col min="100" max="100" width="9.5703125" style="210" hidden="1" customWidth="1" outlineLevel="1"/>
    <col min="101" max="101" width="10.7109375" style="210" hidden="1" customWidth="1" outlineLevel="1"/>
    <col min="102" max="102" width="9.5703125" style="210" hidden="1" customWidth="1" outlineLevel="1"/>
    <col min="103" max="103" width="10.7109375" style="210" hidden="1" customWidth="1" outlineLevel="1"/>
    <col min="104" max="104" width="9.5703125" style="210" hidden="1" customWidth="1" outlineLevel="1"/>
    <col min="105" max="105" width="10.7109375" style="210" hidden="1" customWidth="1" outlineLevel="1"/>
    <col min="106" max="106" width="9.5703125" style="210" hidden="1" customWidth="1" outlineLevel="1"/>
    <col min="107" max="107" width="10.7109375" style="210" hidden="1" customWidth="1" outlineLevel="1"/>
    <col min="108" max="108" width="9.5703125" style="210" hidden="1" customWidth="1" outlineLevel="1"/>
    <col min="109" max="109" width="10.7109375" style="210" hidden="1" customWidth="1" outlineLevel="1"/>
    <col min="110" max="110" width="9.5703125" style="210" hidden="1" customWidth="1" outlineLevel="1"/>
    <col min="111" max="111" width="10.7109375" style="210" hidden="1" customWidth="1" outlineLevel="1"/>
    <col min="112" max="112" width="9.5703125" style="210" hidden="1" customWidth="1" outlineLevel="1"/>
    <col min="113" max="113" width="11.140625" style="210" hidden="1" customWidth="1" outlineLevel="1"/>
    <col min="114" max="114" width="9.5703125" style="210" hidden="1" customWidth="1" outlineLevel="1"/>
    <col min="115" max="115" width="10.7109375" style="210" hidden="1" customWidth="1" outlineLevel="1"/>
    <col min="116" max="116" width="9.5703125" style="210" hidden="1" customWidth="1" outlineLevel="1"/>
    <col min="117" max="117" width="11" style="210" hidden="1" customWidth="1" outlineLevel="1"/>
    <col min="118" max="118" width="9.5703125" style="210" hidden="1" customWidth="1" outlineLevel="1"/>
    <col min="119" max="119" width="10.7109375" style="225" hidden="1" customWidth="1"/>
    <col min="120" max="120" width="12.5703125" style="7" hidden="1" customWidth="1"/>
    <col min="121" max="121" width="9.5703125" style="7" bestFit="1" customWidth="1"/>
    <col min="122" max="122" width="11.140625" style="7" hidden="1" customWidth="1"/>
    <col min="123" max="123" width="9.7109375" style="7" hidden="1" customWidth="1"/>
    <col min="124" max="124" width="9.85546875" style="7" hidden="1" customWidth="1"/>
    <col min="125" max="130" width="12.140625" style="7" hidden="1" customWidth="1"/>
    <col min="131" max="131" width="12.140625" style="7" customWidth="1"/>
    <col min="132" max="132" width="47" bestFit="1" customWidth="1"/>
    <col min="133" max="133" width="7.7109375" hidden="1" customWidth="1"/>
    <col min="134" max="134" width="5.7109375" style="208" hidden="1" customWidth="1"/>
    <col min="135" max="135" width="7.42578125" style="208" hidden="1" customWidth="1"/>
  </cols>
  <sheetData>
    <row r="1" spans="1:135" x14ac:dyDescent="0.25">
      <c r="B1" s="141"/>
      <c r="C1" s="487"/>
      <c r="D1" s="487"/>
    </row>
    <row r="2" spans="1:135" x14ac:dyDescent="0.25">
      <c r="A2" s="473" t="str">
        <f>+'HRA Budget Book Summary'!A2</f>
        <v>BUDGET BOOK HOUSING REVENUE ACCOUNT 2021/22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  <c r="CJ2" s="473"/>
      <c r="CK2" s="473"/>
      <c r="CL2" s="473"/>
      <c r="CM2" s="473"/>
      <c r="CN2" s="473"/>
      <c r="CO2" s="473"/>
      <c r="CP2" s="473"/>
      <c r="CQ2" s="473"/>
      <c r="CR2" s="473"/>
      <c r="CS2" s="473"/>
      <c r="CT2" s="473"/>
      <c r="CU2" s="473"/>
      <c r="CV2" s="473"/>
      <c r="CW2" s="473"/>
      <c r="CX2" s="473"/>
      <c r="CY2" s="473"/>
      <c r="CZ2" s="473"/>
      <c r="DA2" s="473"/>
      <c r="DB2" s="473"/>
      <c r="DC2" s="473"/>
      <c r="DD2" s="473"/>
      <c r="DE2" s="473"/>
      <c r="DF2" s="473"/>
      <c r="DG2" s="473"/>
      <c r="DH2" s="473"/>
      <c r="DI2" s="473"/>
      <c r="DJ2" s="473"/>
      <c r="DK2" s="473"/>
      <c r="DL2" s="473"/>
      <c r="DM2" s="473"/>
      <c r="DN2" s="473"/>
      <c r="DO2" s="473"/>
      <c r="DP2" s="473"/>
      <c r="DQ2" s="473"/>
      <c r="DR2" s="473"/>
      <c r="DS2" s="473"/>
      <c r="DT2" s="473"/>
      <c r="DU2" s="473"/>
      <c r="DV2" s="473"/>
      <c r="DW2" s="473"/>
      <c r="DX2" s="473"/>
      <c r="DY2" s="473"/>
      <c r="DZ2" s="473"/>
      <c r="EA2" s="473"/>
      <c r="EB2" s="473"/>
    </row>
    <row r="3" spans="1:135" x14ac:dyDescent="0.25">
      <c r="A3" s="473" t="s">
        <v>782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  <c r="DO3" s="473"/>
      <c r="DP3" s="473"/>
      <c r="DQ3" s="473"/>
      <c r="DR3" s="473"/>
      <c r="DS3" s="473"/>
      <c r="DT3" s="473"/>
      <c r="DU3" s="473"/>
      <c r="DV3" s="473"/>
      <c r="DW3" s="473"/>
      <c r="DX3" s="473"/>
      <c r="DY3" s="473"/>
      <c r="DZ3" s="473"/>
      <c r="EA3" s="473"/>
      <c r="EB3" s="473"/>
    </row>
    <row r="4" spans="1:135" ht="15.75" thickBot="1" x14ac:dyDescent="0.3">
      <c r="F4" s="163" t="s">
        <v>928</v>
      </c>
      <c r="BK4" s="168" t="s">
        <v>932</v>
      </c>
      <c r="BL4" s="194"/>
    </row>
    <row r="5" spans="1:135" s="221" customFormat="1" ht="57.6" customHeight="1" x14ac:dyDescent="0.25">
      <c r="A5" s="8" t="str">
        <f>+'HRA Budget Book Summary'!A5</f>
        <v>Original Budget 2017/18</v>
      </c>
      <c r="B5" s="9" t="str">
        <f>+'HRA Budget Book Summary'!B5</f>
        <v>Revised Budget 2017/18</v>
      </c>
      <c r="C5" s="61" t="s">
        <v>3</v>
      </c>
      <c r="D5" s="89" t="s">
        <v>4</v>
      </c>
      <c r="E5" s="97"/>
      <c r="F5" s="222" t="s">
        <v>895</v>
      </c>
      <c r="G5" s="223" t="s">
        <v>895</v>
      </c>
      <c r="H5" s="224" t="s">
        <v>916</v>
      </c>
      <c r="I5" s="223" t="s">
        <v>11</v>
      </c>
      <c r="J5" s="224" t="s">
        <v>897</v>
      </c>
      <c r="K5" s="223" t="s">
        <v>11</v>
      </c>
      <c r="L5" s="224" t="s">
        <v>917</v>
      </c>
      <c r="M5" s="223" t="s">
        <v>11</v>
      </c>
      <c r="N5" s="224" t="s">
        <v>918</v>
      </c>
      <c r="O5" s="223" t="s">
        <v>11</v>
      </c>
      <c r="P5" s="224" t="s">
        <v>919</v>
      </c>
      <c r="Q5" s="223" t="s">
        <v>11</v>
      </c>
      <c r="R5" s="224" t="s">
        <v>920</v>
      </c>
      <c r="S5" s="223" t="s">
        <v>11</v>
      </c>
      <c r="T5" s="224" t="s">
        <v>899</v>
      </c>
      <c r="U5" s="223" t="s">
        <v>11</v>
      </c>
      <c r="V5" s="224" t="s">
        <v>921</v>
      </c>
      <c r="W5" s="223" t="s">
        <v>11</v>
      </c>
      <c r="X5" s="224" t="s">
        <v>779</v>
      </c>
      <c r="Y5" s="223" t="s">
        <v>11</v>
      </c>
      <c r="Z5" s="224" t="s">
        <v>900</v>
      </c>
      <c r="AA5" s="223" t="s">
        <v>11</v>
      </c>
      <c r="AB5" s="224" t="s">
        <v>922</v>
      </c>
      <c r="AC5" s="223" t="s">
        <v>11</v>
      </c>
      <c r="AD5" s="224" t="s">
        <v>771</v>
      </c>
      <c r="AE5" s="223" t="s">
        <v>11</v>
      </c>
      <c r="AF5" s="224" t="s">
        <v>902</v>
      </c>
      <c r="AG5" s="223" t="s">
        <v>11</v>
      </c>
      <c r="AH5" s="224" t="s">
        <v>777</v>
      </c>
      <c r="AI5" s="223" t="s">
        <v>11</v>
      </c>
      <c r="AJ5" s="224" t="s">
        <v>903</v>
      </c>
      <c r="AK5" s="223" t="s">
        <v>11</v>
      </c>
      <c r="AL5" s="224" t="s">
        <v>904</v>
      </c>
      <c r="AM5" s="223" t="s">
        <v>11</v>
      </c>
      <c r="AN5" s="224" t="s">
        <v>905</v>
      </c>
      <c r="AO5" s="223" t="s">
        <v>11</v>
      </c>
      <c r="AP5" s="224" t="s">
        <v>923</v>
      </c>
      <c r="AQ5" s="223" t="s">
        <v>11</v>
      </c>
      <c r="AR5" s="224" t="s">
        <v>924</v>
      </c>
      <c r="AS5" s="223" t="s">
        <v>11</v>
      </c>
      <c r="AT5" s="224" t="s">
        <v>908</v>
      </c>
      <c r="AU5" s="223" t="s">
        <v>11</v>
      </c>
      <c r="AV5" s="224" t="s">
        <v>909</v>
      </c>
      <c r="AW5" s="223" t="s">
        <v>11</v>
      </c>
      <c r="AX5" s="224" t="s">
        <v>925</v>
      </c>
      <c r="AY5" s="223" t="s">
        <v>11</v>
      </c>
      <c r="AZ5" s="224" t="s">
        <v>926</v>
      </c>
      <c r="BA5" s="223" t="s">
        <v>11</v>
      </c>
      <c r="BB5" s="224" t="s">
        <v>911</v>
      </c>
      <c r="BC5" s="223" t="s">
        <v>11</v>
      </c>
      <c r="BD5" s="224" t="s">
        <v>927</v>
      </c>
      <c r="BE5" s="223" t="s">
        <v>11</v>
      </c>
      <c r="BF5" s="224" t="s">
        <v>913</v>
      </c>
      <c r="BG5" s="223" t="s">
        <v>11</v>
      </c>
      <c r="BH5" s="224" t="s">
        <v>914</v>
      </c>
      <c r="BI5" s="223" t="s">
        <v>11</v>
      </c>
      <c r="BJ5" s="396" t="s">
        <v>931</v>
      </c>
      <c r="BK5" s="397" t="s">
        <v>895</v>
      </c>
      <c r="BL5" s="398" t="s">
        <v>11</v>
      </c>
      <c r="BM5" s="399" t="s">
        <v>916</v>
      </c>
      <c r="BN5" s="398" t="s">
        <v>11</v>
      </c>
      <c r="BO5" s="399" t="s">
        <v>897</v>
      </c>
      <c r="BP5" s="398" t="s">
        <v>11</v>
      </c>
      <c r="BQ5" s="399" t="s">
        <v>917</v>
      </c>
      <c r="BR5" s="398" t="s">
        <v>11</v>
      </c>
      <c r="BS5" s="399" t="s">
        <v>918</v>
      </c>
      <c r="BT5" s="398" t="s">
        <v>11</v>
      </c>
      <c r="BU5" s="399" t="s">
        <v>919</v>
      </c>
      <c r="BV5" s="398" t="s">
        <v>11</v>
      </c>
      <c r="BW5" s="399" t="s">
        <v>920</v>
      </c>
      <c r="BX5" s="398" t="s">
        <v>11</v>
      </c>
      <c r="BY5" s="399" t="s">
        <v>899</v>
      </c>
      <c r="BZ5" s="398" t="s">
        <v>11</v>
      </c>
      <c r="CA5" s="399" t="s">
        <v>921</v>
      </c>
      <c r="CB5" s="398" t="s">
        <v>11</v>
      </c>
      <c r="CC5" s="399" t="s">
        <v>779</v>
      </c>
      <c r="CD5" s="398" t="s">
        <v>11</v>
      </c>
      <c r="CE5" s="399" t="s">
        <v>900</v>
      </c>
      <c r="CF5" s="398" t="s">
        <v>11</v>
      </c>
      <c r="CG5" s="399" t="s">
        <v>922</v>
      </c>
      <c r="CH5" s="398" t="s">
        <v>11</v>
      </c>
      <c r="CI5" s="399" t="s">
        <v>771</v>
      </c>
      <c r="CJ5" s="398" t="s">
        <v>11</v>
      </c>
      <c r="CK5" s="399" t="s">
        <v>902</v>
      </c>
      <c r="CL5" s="398" t="s">
        <v>11</v>
      </c>
      <c r="CM5" s="399" t="s">
        <v>777</v>
      </c>
      <c r="CN5" s="398" t="s">
        <v>11</v>
      </c>
      <c r="CO5" s="399" t="s">
        <v>903</v>
      </c>
      <c r="CP5" s="398" t="s">
        <v>11</v>
      </c>
      <c r="CQ5" s="399" t="s">
        <v>904</v>
      </c>
      <c r="CR5" s="398" t="s">
        <v>11</v>
      </c>
      <c r="CS5" s="399" t="s">
        <v>905</v>
      </c>
      <c r="CT5" s="398" t="s">
        <v>11</v>
      </c>
      <c r="CU5" s="399" t="s">
        <v>923</v>
      </c>
      <c r="CV5" s="398" t="s">
        <v>11</v>
      </c>
      <c r="CW5" s="399" t="s">
        <v>924</v>
      </c>
      <c r="CX5" s="398" t="s">
        <v>11</v>
      </c>
      <c r="CY5" s="399" t="s">
        <v>908</v>
      </c>
      <c r="CZ5" s="398" t="s">
        <v>11</v>
      </c>
      <c r="DA5" s="399" t="s">
        <v>909</v>
      </c>
      <c r="DB5" s="398" t="s">
        <v>11</v>
      </c>
      <c r="DC5" s="399" t="s">
        <v>925</v>
      </c>
      <c r="DD5" s="398" t="s">
        <v>11</v>
      </c>
      <c r="DE5" s="399" t="s">
        <v>926</v>
      </c>
      <c r="DF5" s="398" t="s">
        <v>11</v>
      </c>
      <c r="DG5" s="399" t="s">
        <v>911</v>
      </c>
      <c r="DH5" s="398" t="s">
        <v>11</v>
      </c>
      <c r="DI5" s="399" t="s">
        <v>927</v>
      </c>
      <c r="DJ5" s="398" t="s">
        <v>11</v>
      </c>
      <c r="DK5" s="399" t="s">
        <v>913</v>
      </c>
      <c r="DL5" s="398" t="s">
        <v>11</v>
      </c>
      <c r="DM5" s="399" t="s">
        <v>914</v>
      </c>
      <c r="DN5" s="398" t="s">
        <v>11</v>
      </c>
      <c r="DO5" s="396" t="s">
        <v>1751</v>
      </c>
      <c r="DP5" s="381" t="s">
        <v>1773</v>
      </c>
      <c r="DQ5" s="219" t="str">
        <f>+'HRA Budget Book Summary'!E5</f>
        <v>Original Budget 2020/21</v>
      </c>
      <c r="DR5" s="9" t="str">
        <f>+'HRA Budget Book Summary'!J5</f>
        <v>Adjustments to Budget</v>
      </c>
      <c r="DS5" s="234" t="s">
        <v>1743</v>
      </c>
      <c r="DT5" s="71" t="str">
        <f>+'HRA Budget Book Summary'!I5</f>
        <v>Remaining Budget</v>
      </c>
      <c r="DU5" s="234" t="s">
        <v>951</v>
      </c>
      <c r="DV5" s="374" t="s">
        <v>1744</v>
      </c>
      <c r="DW5" s="220" t="s">
        <v>1750</v>
      </c>
      <c r="DX5" s="220" t="s">
        <v>980</v>
      </c>
      <c r="DY5" s="220" t="s">
        <v>981</v>
      </c>
      <c r="DZ5" s="220" t="s">
        <v>982</v>
      </c>
      <c r="EA5" s="220" t="s">
        <v>1811</v>
      </c>
      <c r="EB5" s="218" t="s">
        <v>12</v>
      </c>
      <c r="ED5" s="488" t="s">
        <v>933</v>
      </c>
      <c r="EE5" s="484" t="s">
        <v>934</v>
      </c>
    </row>
    <row r="6" spans="1:135" ht="30" x14ac:dyDescent="0.25">
      <c r="A6" s="11"/>
      <c r="B6" s="12"/>
      <c r="C6" s="62"/>
      <c r="D6" s="90"/>
      <c r="E6" s="98"/>
      <c r="F6" s="165">
        <v>10001</v>
      </c>
      <c r="G6" s="170">
        <v>10001</v>
      </c>
      <c r="H6" s="170">
        <v>10002</v>
      </c>
      <c r="I6" s="191"/>
      <c r="J6" s="170">
        <v>10003</v>
      </c>
      <c r="K6" s="191"/>
      <c r="L6" s="170">
        <v>10901</v>
      </c>
      <c r="M6" s="191"/>
      <c r="N6" s="170">
        <v>10902</v>
      </c>
      <c r="O6" s="191"/>
      <c r="P6" s="170">
        <v>10903</v>
      </c>
      <c r="Q6" s="191"/>
      <c r="R6" s="170">
        <v>10904</v>
      </c>
      <c r="S6" s="191"/>
      <c r="T6" s="170">
        <v>11001</v>
      </c>
      <c r="U6" s="191"/>
      <c r="V6" s="170">
        <v>11002</v>
      </c>
      <c r="W6" s="191"/>
      <c r="X6" s="170">
        <v>11003</v>
      </c>
      <c r="Y6" s="191"/>
      <c r="Z6" s="170">
        <v>11004</v>
      </c>
      <c r="AA6" s="191"/>
      <c r="AB6" s="170">
        <v>11005</v>
      </c>
      <c r="AC6" s="191"/>
      <c r="AD6" s="170">
        <v>11006</v>
      </c>
      <c r="AE6" s="191"/>
      <c r="AF6" s="170">
        <v>11007</v>
      </c>
      <c r="AG6" s="191"/>
      <c r="AH6" s="170">
        <v>11008</v>
      </c>
      <c r="AI6" s="191"/>
      <c r="AJ6" s="170">
        <v>11009</v>
      </c>
      <c r="AK6" s="191"/>
      <c r="AL6" s="170">
        <v>11010</v>
      </c>
      <c r="AM6" s="191"/>
      <c r="AN6" s="170">
        <v>11011</v>
      </c>
      <c r="AO6" s="191"/>
      <c r="AP6" s="170">
        <v>11012</v>
      </c>
      <c r="AQ6" s="191"/>
      <c r="AR6" s="170">
        <v>11013</v>
      </c>
      <c r="AS6" s="191"/>
      <c r="AT6" s="170">
        <v>11014</v>
      </c>
      <c r="AU6" s="191"/>
      <c r="AV6" s="170">
        <v>11015</v>
      </c>
      <c r="AW6" s="191"/>
      <c r="AX6" s="170">
        <v>11016</v>
      </c>
      <c r="AY6" s="191"/>
      <c r="AZ6" s="170">
        <v>11017</v>
      </c>
      <c r="BA6" s="191"/>
      <c r="BB6" s="170">
        <v>11018</v>
      </c>
      <c r="BC6" s="191"/>
      <c r="BD6" s="170">
        <v>11019</v>
      </c>
      <c r="BE6" s="191"/>
      <c r="BF6" s="170">
        <v>11020</v>
      </c>
      <c r="BG6" s="191"/>
      <c r="BH6" s="170">
        <v>11021</v>
      </c>
      <c r="BI6" s="191"/>
      <c r="BJ6" s="400" t="s">
        <v>1767</v>
      </c>
      <c r="BK6" s="401">
        <v>10001</v>
      </c>
      <c r="BL6" s="402"/>
      <c r="BM6" s="403">
        <v>10002</v>
      </c>
      <c r="BN6" s="404"/>
      <c r="BO6" s="403">
        <v>10003</v>
      </c>
      <c r="BP6" s="404"/>
      <c r="BQ6" s="403">
        <v>10901</v>
      </c>
      <c r="BR6" s="404"/>
      <c r="BS6" s="403">
        <v>10902</v>
      </c>
      <c r="BT6" s="404"/>
      <c r="BU6" s="403">
        <v>10903</v>
      </c>
      <c r="BV6" s="404"/>
      <c r="BW6" s="403">
        <v>10904</v>
      </c>
      <c r="BX6" s="404"/>
      <c r="BY6" s="403">
        <v>11001</v>
      </c>
      <c r="BZ6" s="404"/>
      <c r="CA6" s="403">
        <v>11002</v>
      </c>
      <c r="CB6" s="404"/>
      <c r="CC6" s="403">
        <v>11003</v>
      </c>
      <c r="CD6" s="404"/>
      <c r="CE6" s="403">
        <v>11004</v>
      </c>
      <c r="CF6" s="404"/>
      <c r="CG6" s="403">
        <v>11005</v>
      </c>
      <c r="CH6" s="404"/>
      <c r="CI6" s="403">
        <v>11006</v>
      </c>
      <c r="CJ6" s="404"/>
      <c r="CK6" s="403">
        <v>11007</v>
      </c>
      <c r="CL6" s="404"/>
      <c r="CM6" s="403">
        <v>11008</v>
      </c>
      <c r="CN6" s="404"/>
      <c r="CO6" s="403">
        <v>11009</v>
      </c>
      <c r="CP6" s="404"/>
      <c r="CQ6" s="403">
        <v>11010</v>
      </c>
      <c r="CR6" s="404"/>
      <c r="CS6" s="403">
        <v>11011</v>
      </c>
      <c r="CT6" s="404"/>
      <c r="CU6" s="403">
        <v>11012</v>
      </c>
      <c r="CV6" s="404"/>
      <c r="CW6" s="403">
        <v>11013</v>
      </c>
      <c r="CX6" s="404"/>
      <c r="CY6" s="403">
        <v>11014</v>
      </c>
      <c r="CZ6" s="404"/>
      <c r="DA6" s="403">
        <v>11015</v>
      </c>
      <c r="DB6" s="404"/>
      <c r="DC6" s="403">
        <v>11016</v>
      </c>
      <c r="DD6" s="404"/>
      <c r="DE6" s="403">
        <v>11017</v>
      </c>
      <c r="DF6" s="404"/>
      <c r="DG6" s="403">
        <v>11018</v>
      </c>
      <c r="DH6" s="404"/>
      <c r="DI6" s="403">
        <v>11019</v>
      </c>
      <c r="DJ6" s="404"/>
      <c r="DK6" s="403">
        <v>11020</v>
      </c>
      <c r="DL6" s="404"/>
      <c r="DM6" s="403">
        <v>11021</v>
      </c>
      <c r="DN6" s="404"/>
      <c r="DO6" s="400" t="s">
        <v>1767</v>
      </c>
      <c r="DP6" s="382"/>
      <c r="DQ6" s="12"/>
      <c r="DR6" s="12"/>
      <c r="DS6" s="235"/>
      <c r="DT6" s="72"/>
      <c r="DU6" s="245"/>
      <c r="DV6" s="177"/>
      <c r="DW6" s="48"/>
      <c r="DX6" s="48"/>
      <c r="DY6" s="48"/>
      <c r="DZ6" s="48"/>
      <c r="EA6" s="48"/>
      <c r="EB6" s="6"/>
      <c r="EC6" s="176"/>
      <c r="ED6" s="489"/>
      <c r="EE6" s="485"/>
    </row>
    <row r="7" spans="1:135" s="3" customFormat="1" ht="33.75" thickBot="1" x14ac:dyDescent="0.3">
      <c r="A7" s="36" t="s">
        <v>11</v>
      </c>
      <c r="B7" s="37" t="s">
        <v>11</v>
      </c>
      <c r="C7" s="63"/>
      <c r="D7" s="91"/>
      <c r="E7" s="99"/>
      <c r="F7" s="175"/>
      <c r="G7" s="184"/>
      <c r="H7" s="166"/>
      <c r="I7" s="205"/>
      <c r="J7" s="166"/>
      <c r="K7" s="205"/>
      <c r="L7" s="166"/>
      <c r="M7" s="205"/>
      <c r="N7" s="166"/>
      <c r="O7" s="205"/>
      <c r="P7" s="166"/>
      <c r="Q7" s="205"/>
      <c r="R7" s="166"/>
      <c r="S7" s="205"/>
      <c r="T7" s="166"/>
      <c r="U7" s="205"/>
      <c r="V7" s="166"/>
      <c r="W7" s="205"/>
      <c r="X7" s="166"/>
      <c r="Y7" s="205"/>
      <c r="Z7" s="166"/>
      <c r="AA7" s="205"/>
      <c r="AB7" s="166"/>
      <c r="AC7" s="205"/>
      <c r="AD7" s="166"/>
      <c r="AE7" s="205"/>
      <c r="AF7" s="166"/>
      <c r="AG7" s="205"/>
      <c r="AH7" s="166"/>
      <c r="AI7" s="205"/>
      <c r="AJ7" s="166"/>
      <c r="AK7" s="205"/>
      <c r="AL7" s="166"/>
      <c r="AM7" s="205"/>
      <c r="AN7" s="166"/>
      <c r="AO7" s="205"/>
      <c r="AP7" s="166"/>
      <c r="AQ7" s="205"/>
      <c r="AR7" s="166"/>
      <c r="AS7" s="205"/>
      <c r="AT7" s="166"/>
      <c r="AU7" s="205"/>
      <c r="AV7" s="166"/>
      <c r="AW7" s="205"/>
      <c r="AX7" s="166"/>
      <c r="AY7" s="205"/>
      <c r="AZ7" s="166"/>
      <c r="BA7" s="205"/>
      <c r="BB7" s="166"/>
      <c r="BC7" s="205"/>
      <c r="BD7" s="166"/>
      <c r="BE7" s="205"/>
      <c r="BF7" s="166"/>
      <c r="BG7" s="205"/>
      <c r="BH7" s="166"/>
      <c r="BI7" s="205"/>
      <c r="BJ7" s="405" t="s">
        <v>11</v>
      </c>
      <c r="BK7" s="406"/>
      <c r="BL7" s="407"/>
      <c r="BM7" s="408"/>
      <c r="BN7" s="409"/>
      <c r="BO7" s="408"/>
      <c r="BP7" s="409"/>
      <c r="BQ7" s="408"/>
      <c r="BR7" s="409"/>
      <c r="BS7" s="408"/>
      <c r="BT7" s="409"/>
      <c r="BU7" s="408"/>
      <c r="BV7" s="409"/>
      <c r="BW7" s="408"/>
      <c r="BX7" s="409"/>
      <c r="BY7" s="408"/>
      <c r="BZ7" s="409"/>
      <c r="CA7" s="408"/>
      <c r="CB7" s="409"/>
      <c r="CC7" s="408"/>
      <c r="CD7" s="409"/>
      <c r="CE7" s="408"/>
      <c r="CF7" s="409"/>
      <c r="CG7" s="408"/>
      <c r="CH7" s="409"/>
      <c r="CI7" s="408"/>
      <c r="CJ7" s="409"/>
      <c r="CK7" s="408"/>
      <c r="CL7" s="409"/>
      <c r="CM7" s="408"/>
      <c r="CN7" s="409"/>
      <c r="CO7" s="408"/>
      <c r="CP7" s="409"/>
      <c r="CQ7" s="408"/>
      <c r="CR7" s="409"/>
      <c r="CS7" s="408"/>
      <c r="CT7" s="409"/>
      <c r="CU7" s="408"/>
      <c r="CV7" s="409"/>
      <c r="CW7" s="408"/>
      <c r="CX7" s="409"/>
      <c r="CY7" s="408"/>
      <c r="CZ7" s="409"/>
      <c r="DA7" s="408"/>
      <c r="DB7" s="409"/>
      <c r="DC7" s="408"/>
      <c r="DD7" s="409"/>
      <c r="DE7" s="408"/>
      <c r="DF7" s="409"/>
      <c r="DG7" s="408"/>
      <c r="DH7" s="409"/>
      <c r="DI7" s="408"/>
      <c r="DJ7" s="409"/>
      <c r="DK7" s="408"/>
      <c r="DL7" s="409"/>
      <c r="DM7" s="408"/>
      <c r="DN7" s="409"/>
      <c r="DO7" s="405" t="s">
        <v>11</v>
      </c>
      <c r="DP7" s="383" t="s">
        <v>11</v>
      </c>
      <c r="DQ7" s="37" t="s">
        <v>11</v>
      </c>
      <c r="DR7" s="37" t="s">
        <v>11</v>
      </c>
      <c r="DS7" s="242"/>
      <c r="DT7" s="73" t="s">
        <v>11</v>
      </c>
      <c r="DU7" s="246" t="s">
        <v>11</v>
      </c>
      <c r="DV7" s="56" t="s">
        <v>11</v>
      </c>
      <c r="DW7" s="49" t="s">
        <v>11</v>
      </c>
      <c r="DX7" s="49" t="s">
        <v>11</v>
      </c>
      <c r="DY7" s="49" t="s">
        <v>11</v>
      </c>
      <c r="DZ7" s="49" t="s">
        <v>11</v>
      </c>
      <c r="EA7" s="49" t="s">
        <v>11</v>
      </c>
      <c r="EB7" s="38"/>
      <c r="EC7" s="155" t="s">
        <v>915</v>
      </c>
      <c r="ED7" s="490"/>
      <c r="EE7" s="486"/>
    </row>
    <row r="8" spans="1:135" x14ac:dyDescent="0.25">
      <c r="A8" s="33"/>
      <c r="B8" s="34"/>
      <c r="C8" s="64"/>
      <c r="D8" s="92" t="s">
        <v>13</v>
      </c>
      <c r="E8" s="100"/>
      <c r="F8" s="167"/>
      <c r="G8" s="188"/>
      <c r="H8" s="169"/>
      <c r="I8" s="202"/>
      <c r="J8" s="169"/>
      <c r="K8" s="202"/>
      <c r="L8" s="169"/>
      <c r="M8" s="202"/>
      <c r="N8" s="169"/>
      <c r="O8" s="202"/>
      <c r="P8" s="169"/>
      <c r="Q8" s="202"/>
      <c r="R8" s="169"/>
      <c r="S8" s="202"/>
      <c r="T8" s="169"/>
      <c r="U8" s="202"/>
      <c r="V8" s="169"/>
      <c r="W8" s="202"/>
      <c r="X8" s="169"/>
      <c r="Y8" s="202"/>
      <c r="Z8" s="169"/>
      <c r="AA8" s="202"/>
      <c r="AB8" s="169"/>
      <c r="AC8" s="202"/>
      <c r="AD8" s="169"/>
      <c r="AE8" s="202"/>
      <c r="AF8" s="169"/>
      <c r="AG8" s="202"/>
      <c r="AH8" s="169"/>
      <c r="AI8" s="202"/>
      <c r="AJ8" s="169"/>
      <c r="AK8" s="202"/>
      <c r="AL8" s="169"/>
      <c r="AM8" s="202"/>
      <c r="AN8" s="169"/>
      <c r="AO8" s="202"/>
      <c r="AP8" s="169"/>
      <c r="AQ8" s="202"/>
      <c r="AR8" s="169"/>
      <c r="AS8" s="202"/>
      <c r="AT8" s="169"/>
      <c r="AU8" s="202"/>
      <c r="AV8" s="169"/>
      <c r="AW8" s="202"/>
      <c r="AX8" s="169"/>
      <c r="AY8" s="202"/>
      <c r="AZ8" s="169"/>
      <c r="BA8" s="202"/>
      <c r="BB8" s="169"/>
      <c r="BC8" s="202"/>
      <c r="BD8" s="169"/>
      <c r="BE8" s="202"/>
      <c r="BF8" s="169"/>
      <c r="BG8" s="202"/>
      <c r="BH8" s="169"/>
      <c r="BI8" s="202"/>
      <c r="BJ8" s="410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0"/>
      <c r="DP8" s="385"/>
      <c r="DQ8" s="34"/>
      <c r="DR8" s="34"/>
      <c r="DS8" s="120"/>
      <c r="DT8" s="74"/>
      <c r="DU8" s="247"/>
      <c r="DV8" s="57"/>
      <c r="DW8" s="50"/>
      <c r="DX8" s="50"/>
      <c r="DY8" s="50"/>
      <c r="DZ8" s="50"/>
      <c r="EA8" s="50"/>
      <c r="EB8" s="267"/>
      <c r="ED8" s="280"/>
      <c r="EE8" s="281"/>
    </row>
    <row r="9" spans="1:135" x14ac:dyDescent="0.25">
      <c r="A9" s="13">
        <f>SUMIF('PY Ledger'!A:A,'10001'!C9,'PY Ledger'!D:D)</f>
        <v>261000</v>
      </c>
      <c r="B9" s="14">
        <f>SUMIF('PY Ledger'!A:A,'10001'!C9,'PY Ledger'!E:E)</f>
        <v>261000</v>
      </c>
      <c r="C9" s="66">
        <v>100010100</v>
      </c>
      <c r="D9" s="93" t="s">
        <v>14</v>
      </c>
      <c r="E9" s="101"/>
      <c r="F9" s="159">
        <v>100010100</v>
      </c>
      <c r="G9" s="198">
        <v>58860.38</v>
      </c>
      <c r="H9" s="160"/>
      <c r="I9" s="157"/>
      <c r="J9" s="160"/>
      <c r="K9" s="157"/>
      <c r="L9" s="160"/>
      <c r="M9" s="157"/>
      <c r="N9" s="160"/>
      <c r="O9" s="157"/>
      <c r="P9" s="160"/>
      <c r="Q9" s="157"/>
      <c r="R9" s="160"/>
      <c r="S9" s="157"/>
      <c r="T9" s="160"/>
      <c r="U9" s="157"/>
      <c r="V9" s="160"/>
      <c r="W9" s="157"/>
      <c r="X9" s="160"/>
      <c r="Y9" s="157"/>
      <c r="Z9" s="160"/>
      <c r="AA9" s="157"/>
      <c r="AB9" s="160"/>
      <c r="AC9" s="157"/>
      <c r="AD9" s="160"/>
      <c r="AE9" s="157"/>
      <c r="AF9" s="160"/>
      <c r="AG9" s="157"/>
      <c r="AH9" s="160"/>
      <c r="AI9" s="157"/>
      <c r="AJ9" s="160"/>
      <c r="AK9" s="157"/>
      <c r="AL9" s="160"/>
      <c r="AM9" s="157"/>
      <c r="AN9" s="160"/>
      <c r="AO9" s="157"/>
      <c r="AP9" s="160"/>
      <c r="AQ9" s="157"/>
      <c r="AR9" s="160"/>
      <c r="AS9" s="157"/>
      <c r="AT9" s="160"/>
      <c r="AU9" s="157"/>
      <c r="AV9" s="160"/>
      <c r="AW9" s="157"/>
      <c r="AX9" s="160"/>
      <c r="AY9" s="157"/>
      <c r="AZ9" s="160"/>
      <c r="BA9" s="157"/>
      <c r="BB9" s="160"/>
      <c r="BC9" s="157"/>
      <c r="BD9" s="160"/>
      <c r="BE9" s="157"/>
      <c r="BF9" s="160"/>
      <c r="BG9" s="157"/>
      <c r="BH9" s="160"/>
      <c r="BI9" s="157"/>
      <c r="BJ9" s="412">
        <v>58860.38</v>
      </c>
      <c r="BK9" s="413">
        <v>100010100</v>
      </c>
      <c r="BL9" s="414">
        <v>0</v>
      </c>
      <c r="BM9" s="415"/>
      <c r="BN9" s="416"/>
      <c r="BO9" s="415"/>
      <c r="BP9" s="416"/>
      <c r="BQ9" s="415"/>
      <c r="BR9" s="416"/>
      <c r="BS9" s="415"/>
      <c r="BT9" s="416"/>
      <c r="BU9" s="415"/>
      <c r="BV9" s="416"/>
      <c r="BW9" s="415"/>
      <c r="BX9" s="416"/>
      <c r="BY9" s="415"/>
      <c r="BZ9" s="416"/>
      <c r="CA9" s="415"/>
      <c r="CB9" s="416"/>
      <c r="CC9" s="415"/>
      <c r="CD9" s="416"/>
      <c r="CE9" s="415"/>
      <c r="CF9" s="416"/>
      <c r="CG9" s="415"/>
      <c r="CH9" s="416"/>
      <c r="CI9" s="415"/>
      <c r="CJ9" s="416"/>
      <c r="CK9" s="415"/>
      <c r="CL9" s="416"/>
      <c r="CM9" s="415"/>
      <c r="CN9" s="416"/>
      <c r="CO9" s="415"/>
      <c r="CP9" s="416"/>
      <c r="CQ9" s="415"/>
      <c r="CR9" s="416"/>
      <c r="CS9" s="415"/>
      <c r="CT9" s="416"/>
      <c r="CU9" s="415"/>
      <c r="CV9" s="416"/>
      <c r="CW9" s="415"/>
      <c r="CX9" s="416"/>
      <c r="CY9" s="415"/>
      <c r="CZ9" s="416"/>
      <c r="DA9" s="415"/>
      <c r="DB9" s="416"/>
      <c r="DC9" s="415"/>
      <c r="DD9" s="416"/>
      <c r="DE9" s="415"/>
      <c r="DF9" s="416"/>
      <c r="DG9" s="415"/>
      <c r="DH9" s="416"/>
      <c r="DI9" s="415"/>
      <c r="DJ9" s="416"/>
      <c r="DK9" s="415"/>
      <c r="DL9" s="416"/>
      <c r="DM9" s="415"/>
      <c r="DN9" s="416"/>
      <c r="DO9" s="412">
        <v>0</v>
      </c>
      <c r="DP9" s="384">
        <v>58860.38</v>
      </c>
      <c r="DQ9" s="14">
        <v>168300</v>
      </c>
      <c r="DR9" s="14"/>
      <c r="DS9" s="236">
        <f>+DQ9+DR9</f>
        <v>168300</v>
      </c>
      <c r="DT9" s="75">
        <f>+DQ9-DP9</f>
        <v>109439.62</v>
      </c>
      <c r="DU9" s="236">
        <f>102000-DQ9</f>
        <v>-66300</v>
      </c>
      <c r="DV9" s="248">
        <f>+DS9+DU9</f>
        <v>102000</v>
      </c>
      <c r="DW9" s="135">
        <f>+DQ9</f>
        <v>168300</v>
      </c>
      <c r="DX9" s="135"/>
      <c r="DY9" s="135">
        <v>3400</v>
      </c>
      <c r="DZ9" s="135"/>
      <c r="EA9" s="135">
        <f>SUM(DW9:DZ9)</f>
        <v>171700</v>
      </c>
      <c r="EB9" s="238" t="s">
        <v>1787</v>
      </c>
      <c r="EC9" s="7">
        <f>SUMIF('CY Ledger'!A:A,'10001'!C9,'CY Ledger'!E:E)-DT9</f>
        <v>58860.380000000005</v>
      </c>
      <c r="ED9" s="271" t="s">
        <v>938</v>
      </c>
      <c r="EE9" s="272" t="s">
        <v>936</v>
      </c>
    </row>
    <row r="10" spans="1:135" ht="29.25" customHeight="1" x14ac:dyDescent="0.25">
      <c r="A10" s="13">
        <f>SUMIF('PY Ledger'!A:A,'10001'!C10,'PY Ledger'!D:D)</f>
        <v>0</v>
      </c>
      <c r="B10" s="14">
        <f>SUMIF('PY Ledger'!A:A,'10001'!C10,'PY Ledger'!E:E)</f>
        <v>0</v>
      </c>
      <c r="C10" s="66">
        <v>100010200</v>
      </c>
      <c r="D10" s="93" t="s">
        <v>15</v>
      </c>
      <c r="E10" s="101"/>
      <c r="F10" s="159">
        <v>100010200</v>
      </c>
      <c r="G10" s="198">
        <v>110986.12</v>
      </c>
      <c r="H10" s="160"/>
      <c r="I10" s="157"/>
      <c r="J10" s="160"/>
      <c r="K10" s="157"/>
      <c r="L10" s="160"/>
      <c r="M10" s="157"/>
      <c r="N10" s="160"/>
      <c r="O10" s="157"/>
      <c r="P10" s="160"/>
      <c r="Q10" s="157"/>
      <c r="R10" s="160"/>
      <c r="S10" s="157"/>
      <c r="T10" s="160"/>
      <c r="U10" s="157"/>
      <c r="V10" s="160"/>
      <c r="W10" s="157"/>
      <c r="X10" s="160"/>
      <c r="Y10" s="157"/>
      <c r="Z10" s="160"/>
      <c r="AA10" s="157"/>
      <c r="AB10" s="160"/>
      <c r="AC10" s="157"/>
      <c r="AD10" s="160"/>
      <c r="AE10" s="157"/>
      <c r="AF10" s="160"/>
      <c r="AG10" s="157"/>
      <c r="AH10" s="160"/>
      <c r="AI10" s="157"/>
      <c r="AJ10" s="160"/>
      <c r="AK10" s="157"/>
      <c r="AL10" s="160"/>
      <c r="AM10" s="157"/>
      <c r="AN10" s="160"/>
      <c r="AO10" s="157"/>
      <c r="AP10" s="160"/>
      <c r="AQ10" s="157"/>
      <c r="AR10" s="160"/>
      <c r="AS10" s="157"/>
      <c r="AT10" s="160"/>
      <c r="AU10" s="157"/>
      <c r="AV10" s="160"/>
      <c r="AW10" s="157"/>
      <c r="AX10" s="160"/>
      <c r="AY10" s="157"/>
      <c r="AZ10" s="160"/>
      <c r="BA10" s="157"/>
      <c r="BB10" s="160"/>
      <c r="BC10" s="157"/>
      <c r="BD10" s="160"/>
      <c r="BE10" s="157"/>
      <c r="BF10" s="160"/>
      <c r="BG10" s="157"/>
      <c r="BH10" s="160"/>
      <c r="BI10" s="157"/>
      <c r="BJ10" s="412">
        <v>110986.12</v>
      </c>
      <c r="BK10" s="413">
        <v>100010200</v>
      </c>
      <c r="BL10" s="414">
        <v>0</v>
      </c>
      <c r="BM10" s="415"/>
      <c r="BN10" s="416"/>
      <c r="BO10" s="415"/>
      <c r="BP10" s="416"/>
      <c r="BQ10" s="415"/>
      <c r="BR10" s="416"/>
      <c r="BS10" s="415"/>
      <c r="BT10" s="416"/>
      <c r="BU10" s="415"/>
      <c r="BV10" s="416"/>
      <c r="BW10" s="415"/>
      <c r="BX10" s="416"/>
      <c r="BY10" s="415"/>
      <c r="BZ10" s="416"/>
      <c r="CA10" s="415"/>
      <c r="CB10" s="416"/>
      <c r="CC10" s="415"/>
      <c r="CD10" s="416"/>
      <c r="CE10" s="415"/>
      <c r="CF10" s="416"/>
      <c r="CG10" s="415"/>
      <c r="CH10" s="416"/>
      <c r="CI10" s="415"/>
      <c r="CJ10" s="416"/>
      <c r="CK10" s="415"/>
      <c r="CL10" s="416"/>
      <c r="CM10" s="415"/>
      <c r="CN10" s="416"/>
      <c r="CO10" s="415"/>
      <c r="CP10" s="416"/>
      <c r="CQ10" s="415"/>
      <c r="CR10" s="416"/>
      <c r="CS10" s="415"/>
      <c r="CT10" s="416"/>
      <c r="CU10" s="415"/>
      <c r="CV10" s="416"/>
      <c r="CW10" s="415"/>
      <c r="CX10" s="416"/>
      <c r="CY10" s="415"/>
      <c r="CZ10" s="416"/>
      <c r="DA10" s="415"/>
      <c r="DB10" s="416"/>
      <c r="DC10" s="415"/>
      <c r="DD10" s="416"/>
      <c r="DE10" s="415"/>
      <c r="DF10" s="416"/>
      <c r="DG10" s="415"/>
      <c r="DH10" s="416"/>
      <c r="DI10" s="415"/>
      <c r="DJ10" s="416"/>
      <c r="DK10" s="415"/>
      <c r="DL10" s="416"/>
      <c r="DM10" s="415"/>
      <c r="DN10" s="416"/>
      <c r="DO10" s="412">
        <v>0</v>
      </c>
      <c r="DP10" s="384">
        <v>110986.12</v>
      </c>
      <c r="DQ10" s="14">
        <v>0</v>
      </c>
      <c r="DR10" s="14"/>
      <c r="DS10" s="236">
        <f t="shared" ref="DS10:DS14" si="0">+DQ10+DR10</f>
        <v>0</v>
      </c>
      <c r="DT10" s="75">
        <f t="shared" ref="DT10:DT14" si="1">+DQ10-DP10</f>
        <v>-110986.12</v>
      </c>
      <c r="DU10" s="236">
        <v>144500</v>
      </c>
      <c r="DV10" s="248">
        <f t="shared" ref="DV10:DV14" si="2">+DS10+DU10</f>
        <v>144500</v>
      </c>
      <c r="DW10" s="135">
        <f t="shared" ref="DW10:DW14" si="3">+DQ10</f>
        <v>0</v>
      </c>
      <c r="DX10" s="135"/>
      <c r="DY10" s="135"/>
      <c r="DZ10" s="135"/>
      <c r="EA10" s="135">
        <f t="shared" ref="EA10:EA14" si="4">SUM(DW10:DZ10)</f>
        <v>0</v>
      </c>
      <c r="EB10" s="447" t="s">
        <v>1757</v>
      </c>
      <c r="EC10" s="7">
        <f>SUMIF('CY Ledger'!A:A,'10001'!C10,'CY Ledger'!E:E)-DT10</f>
        <v>110986.12</v>
      </c>
      <c r="ED10" s="271" t="s">
        <v>937</v>
      </c>
      <c r="EE10" s="272" t="s">
        <v>938</v>
      </c>
    </row>
    <row r="11" spans="1:135" x14ac:dyDescent="0.25">
      <c r="A11" s="13">
        <f>SUMIF('PY Ledger'!A:A,'10001'!C11,'PY Ledger'!D:D)</f>
        <v>0</v>
      </c>
      <c r="B11" s="14">
        <f>SUMIF('PY Ledger'!A:A,'10001'!C11,'PY Ledger'!E:E)</f>
        <v>1000</v>
      </c>
      <c r="C11" s="66">
        <v>100010150</v>
      </c>
      <c r="D11" s="93" t="s">
        <v>796</v>
      </c>
      <c r="E11" s="101"/>
      <c r="F11" s="159">
        <v>100010150</v>
      </c>
      <c r="G11" s="198">
        <v>0</v>
      </c>
      <c r="H11" s="160"/>
      <c r="I11" s="157"/>
      <c r="J11" s="160"/>
      <c r="K11" s="157"/>
      <c r="L11" s="160"/>
      <c r="M11" s="157"/>
      <c r="N11" s="160"/>
      <c r="O11" s="157"/>
      <c r="P11" s="160"/>
      <c r="Q11" s="157"/>
      <c r="R11" s="160"/>
      <c r="S11" s="157"/>
      <c r="T11" s="160"/>
      <c r="U11" s="157"/>
      <c r="V11" s="160"/>
      <c r="W11" s="157"/>
      <c r="X11" s="160"/>
      <c r="Y11" s="157"/>
      <c r="Z11" s="160"/>
      <c r="AA11" s="157"/>
      <c r="AB11" s="160"/>
      <c r="AC11" s="157"/>
      <c r="AD11" s="160"/>
      <c r="AE11" s="157"/>
      <c r="AF11" s="160"/>
      <c r="AG11" s="157"/>
      <c r="AH11" s="160"/>
      <c r="AI11" s="157"/>
      <c r="AJ11" s="160"/>
      <c r="AK11" s="157"/>
      <c r="AL11" s="160"/>
      <c r="AM11" s="157"/>
      <c r="AN11" s="160"/>
      <c r="AO11" s="157"/>
      <c r="AP11" s="160"/>
      <c r="AQ11" s="157"/>
      <c r="AR11" s="160"/>
      <c r="AS11" s="157"/>
      <c r="AT11" s="160"/>
      <c r="AU11" s="157"/>
      <c r="AV11" s="160"/>
      <c r="AW11" s="157"/>
      <c r="AX11" s="160"/>
      <c r="AY11" s="157"/>
      <c r="AZ11" s="160"/>
      <c r="BA11" s="157"/>
      <c r="BB11" s="160"/>
      <c r="BC11" s="157"/>
      <c r="BD11" s="160"/>
      <c r="BE11" s="157"/>
      <c r="BF11" s="160"/>
      <c r="BG11" s="157"/>
      <c r="BH11" s="160"/>
      <c r="BI11" s="157"/>
      <c r="BJ11" s="412">
        <v>0</v>
      </c>
      <c r="BK11" s="413">
        <v>100010150</v>
      </c>
      <c r="BL11" s="414">
        <v>0</v>
      </c>
      <c r="BM11" s="415"/>
      <c r="BN11" s="416"/>
      <c r="BO11" s="415"/>
      <c r="BP11" s="416"/>
      <c r="BQ11" s="415"/>
      <c r="BR11" s="416"/>
      <c r="BS11" s="415"/>
      <c r="BT11" s="416"/>
      <c r="BU11" s="415"/>
      <c r="BV11" s="416"/>
      <c r="BW11" s="415"/>
      <c r="BX11" s="416"/>
      <c r="BY11" s="415"/>
      <c r="BZ11" s="416"/>
      <c r="CA11" s="415"/>
      <c r="CB11" s="416"/>
      <c r="CC11" s="415"/>
      <c r="CD11" s="416"/>
      <c r="CE11" s="415"/>
      <c r="CF11" s="416"/>
      <c r="CG11" s="415"/>
      <c r="CH11" s="416"/>
      <c r="CI11" s="415"/>
      <c r="CJ11" s="416"/>
      <c r="CK11" s="415"/>
      <c r="CL11" s="416"/>
      <c r="CM11" s="415"/>
      <c r="CN11" s="416"/>
      <c r="CO11" s="415"/>
      <c r="CP11" s="416"/>
      <c r="CQ11" s="415"/>
      <c r="CR11" s="416"/>
      <c r="CS11" s="415"/>
      <c r="CT11" s="416"/>
      <c r="CU11" s="415"/>
      <c r="CV11" s="416"/>
      <c r="CW11" s="415"/>
      <c r="CX11" s="416"/>
      <c r="CY11" s="415"/>
      <c r="CZ11" s="416"/>
      <c r="DA11" s="415"/>
      <c r="DB11" s="416"/>
      <c r="DC11" s="415"/>
      <c r="DD11" s="416"/>
      <c r="DE11" s="415"/>
      <c r="DF11" s="416"/>
      <c r="DG11" s="415"/>
      <c r="DH11" s="416"/>
      <c r="DI11" s="415"/>
      <c r="DJ11" s="416"/>
      <c r="DK11" s="415"/>
      <c r="DL11" s="416"/>
      <c r="DM11" s="415"/>
      <c r="DN11" s="416"/>
      <c r="DO11" s="412">
        <v>0</v>
      </c>
      <c r="DP11" s="384">
        <v>0</v>
      </c>
      <c r="DQ11" s="14">
        <v>1000</v>
      </c>
      <c r="DR11" s="14"/>
      <c r="DS11" s="236">
        <f t="shared" si="0"/>
        <v>1000</v>
      </c>
      <c r="DT11" s="75">
        <f t="shared" si="1"/>
        <v>1000</v>
      </c>
      <c r="DU11" s="236"/>
      <c r="DV11" s="248">
        <f t="shared" si="2"/>
        <v>1000</v>
      </c>
      <c r="DW11" s="135">
        <f t="shared" si="3"/>
        <v>1000</v>
      </c>
      <c r="DX11" s="51"/>
      <c r="DY11" s="51"/>
      <c r="DZ11" s="51"/>
      <c r="EA11" s="135">
        <f t="shared" si="4"/>
        <v>1000</v>
      </c>
      <c r="EB11" s="238"/>
      <c r="EC11" s="7">
        <f>SUMIF('CY Ledger'!A:A,'10001'!C11,'CY Ledger'!E:E)-DT11</f>
        <v>0</v>
      </c>
      <c r="ED11" s="271" t="s">
        <v>937</v>
      </c>
      <c r="EE11" s="272" t="s">
        <v>938</v>
      </c>
    </row>
    <row r="12" spans="1:135" x14ac:dyDescent="0.25">
      <c r="A12" s="13">
        <f>SUMIF('PY Ledger'!A:A,'10001'!C12,'PY Ledger'!D:D)</f>
        <v>200</v>
      </c>
      <c r="B12" s="14">
        <f>SUMIF('PY Ledger'!A:A,'10001'!C12,'PY Ledger'!E:E)</f>
        <v>5200</v>
      </c>
      <c r="C12" s="66">
        <v>100010930</v>
      </c>
      <c r="D12" s="93" t="s">
        <v>797</v>
      </c>
      <c r="E12" s="101"/>
      <c r="F12" s="159">
        <v>100010930</v>
      </c>
      <c r="G12" s="198">
        <v>1140.0999999999999</v>
      </c>
      <c r="H12" s="160"/>
      <c r="I12" s="157"/>
      <c r="J12" s="160"/>
      <c r="K12" s="157"/>
      <c r="L12" s="160"/>
      <c r="M12" s="157"/>
      <c r="N12" s="160"/>
      <c r="O12" s="157"/>
      <c r="P12" s="160"/>
      <c r="Q12" s="157"/>
      <c r="R12" s="160"/>
      <c r="S12" s="157"/>
      <c r="T12" s="160"/>
      <c r="U12" s="157"/>
      <c r="V12" s="160"/>
      <c r="W12" s="157"/>
      <c r="X12" s="160"/>
      <c r="Y12" s="157"/>
      <c r="Z12" s="160"/>
      <c r="AA12" s="157"/>
      <c r="AB12" s="160"/>
      <c r="AC12" s="157"/>
      <c r="AD12" s="160"/>
      <c r="AE12" s="157"/>
      <c r="AF12" s="160"/>
      <c r="AG12" s="157"/>
      <c r="AH12" s="160"/>
      <c r="AI12" s="157"/>
      <c r="AJ12" s="160"/>
      <c r="AK12" s="157"/>
      <c r="AL12" s="160"/>
      <c r="AM12" s="157"/>
      <c r="AN12" s="160"/>
      <c r="AO12" s="157"/>
      <c r="AP12" s="160"/>
      <c r="AQ12" s="157"/>
      <c r="AR12" s="160"/>
      <c r="AS12" s="157"/>
      <c r="AT12" s="160"/>
      <c r="AU12" s="157"/>
      <c r="AV12" s="160"/>
      <c r="AW12" s="157"/>
      <c r="AX12" s="160"/>
      <c r="AY12" s="157"/>
      <c r="AZ12" s="160"/>
      <c r="BA12" s="157"/>
      <c r="BB12" s="160"/>
      <c r="BC12" s="157"/>
      <c r="BD12" s="160"/>
      <c r="BE12" s="157"/>
      <c r="BF12" s="160"/>
      <c r="BG12" s="157"/>
      <c r="BH12" s="160"/>
      <c r="BI12" s="157"/>
      <c r="BJ12" s="412">
        <v>1140.0999999999999</v>
      </c>
      <c r="BK12" s="413">
        <v>100010930</v>
      </c>
      <c r="BL12" s="414">
        <v>0</v>
      </c>
      <c r="BM12" s="415"/>
      <c r="BN12" s="416"/>
      <c r="BO12" s="415"/>
      <c r="BP12" s="416"/>
      <c r="BQ12" s="415"/>
      <c r="BR12" s="416"/>
      <c r="BS12" s="415"/>
      <c r="BT12" s="416"/>
      <c r="BU12" s="415"/>
      <c r="BV12" s="416"/>
      <c r="BW12" s="415"/>
      <c r="BX12" s="416"/>
      <c r="BY12" s="415"/>
      <c r="BZ12" s="416"/>
      <c r="CA12" s="415"/>
      <c r="CB12" s="416"/>
      <c r="CC12" s="415"/>
      <c r="CD12" s="416"/>
      <c r="CE12" s="415"/>
      <c r="CF12" s="416"/>
      <c r="CG12" s="415"/>
      <c r="CH12" s="416"/>
      <c r="CI12" s="415"/>
      <c r="CJ12" s="416"/>
      <c r="CK12" s="415"/>
      <c r="CL12" s="416"/>
      <c r="CM12" s="415"/>
      <c r="CN12" s="416"/>
      <c r="CO12" s="415"/>
      <c r="CP12" s="416"/>
      <c r="CQ12" s="415"/>
      <c r="CR12" s="416"/>
      <c r="CS12" s="415"/>
      <c r="CT12" s="416"/>
      <c r="CU12" s="415"/>
      <c r="CV12" s="416"/>
      <c r="CW12" s="415"/>
      <c r="CX12" s="416"/>
      <c r="CY12" s="415"/>
      <c r="CZ12" s="416"/>
      <c r="DA12" s="415"/>
      <c r="DB12" s="416"/>
      <c r="DC12" s="415"/>
      <c r="DD12" s="416"/>
      <c r="DE12" s="415"/>
      <c r="DF12" s="416"/>
      <c r="DG12" s="415"/>
      <c r="DH12" s="416"/>
      <c r="DI12" s="415"/>
      <c r="DJ12" s="416"/>
      <c r="DK12" s="415"/>
      <c r="DL12" s="416"/>
      <c r="DM12" s="415"/>
      <c r="DN12" s="416"/>
      <c r="DO12" s="412">
        <v>0</v>
      </c>
      <c r="DP12" s="384">
        <v>1140.0999999999999</v>
      </c>
      <c r="DQ12" s="14">
        <v>4700</v>
      </c>
      <c r="DR12" s="14"/>
      <c r="DS12" s="236">
        <f t="shared" si="0"/>
        <v>4700</v>
      </c>
      <c r="DT12" s="75">
        <f t="shared" si="1"/>
        <v>3559.9</v>
      </c>
      <c r="DU12" s="236">
        <f>-1500-700</f>
        <v>-2200</v>
      </c>
      <c r="DV12" s="248">
        <f t="shared" si="2"/>
        <v>2500</v>
      </c>
      <c r="DW12" s="135">
        <f t="shared" si="3"/>
        <v>4700</v>
      </c>
      <c r="DX12" s="51"/>
      <c r="DY12" s="51"/>
      <c r="DZ12" s="51"/>
      <c r="EA12" s="135">
        <f t="shared" si="4"/>
        <v>4700</v>
      </c>
      <c r="EB12" s="238"/>
      <c r="EC12" s="7">
        <f>SUMIF('CY Ledger'!A:A,'10001'!C12,'CY Ledger'!E:E)-DT12</f>
        <v>1140.0999999999999</v>
      </c>
      <c r="ED12" s="271" t="s">
        <v>937</v>
      </c>
      <c r="EE12" s="272" t="s">
        <v>937</v>
      </c>
    </row>
    <row r="13" spans="1:135" x14ac:dyDescent="0.25">
      <c r="A13" s="13">
        <f>SUMIF('PY Ledger'!A:A,'10001'!C13,'PY Ledger'!D:D)</f>
        <v>0</v>
      </c>
      <c r="B13" s="14">
        <f>SUMIF('PY Ledger'!A:A,'10001'!C13,'PY Ledger'!E:E)</f>
        <v>500</v>
      </c>
      <c r="C13" s="66">
        <v>100012000</v>
      </c>
      <c r="D13" s="93" t="s">
        <v>805</v>
      </c>
      <c r="E13" s="101"/>
      <c r="F13" s="159">
        <v>100012000</v>
      </c>
      <c r="G13" s="198">
        <v>1738.93</v>
      </c>
      <c r="H13" s="160"/>
      <c r="I13" s="157"/>
      <c r="J13" s="160"/>
      <c r="K13" s="157"/>
      <c r="L13" s="160"/>
      <c r="M13" s="157"/>
      <c r="N13" s="160"/>
      <c r="O13" s="157"/>
      <c r="P13" s="160"/>
      <c r="Q13" s="157"/>
      <c r="R13" s="160"/>
      <c r="S13" s="157"/>
      <c r="T13" s="160"/>
      <c r="U13" s="157"/>
      <c r="V13" s="160"/>
      <c r="W13" s="157"/>
      <c r="X13" s="160"/>
      <c r="Y13" s="157"/>
      <c r="Z13" s="160"/>
      <c r="AA13" s="157"/>
      <c r="AB13" s="160"/>
      <c r="AC13" s="157"/>
      <c r="AD13" s="160"/>
      <c r="AE13" s="157"/>
      <c r="AF13" s="160"/>
      <c r="AG13" s="157"/>
      <c r="AH13" s="160"/>
      <c r="AI13" s="157"/>
      <c r="AJ13" s="160"/>
      <c r="AK13" s="157"/>
      <c r="AL13" s="160"/>
      <c r="AM13" s="157"/>
      <c r="AN13" s="160"/>
      <c r="AO13" s="157"/>
      <c r="AP13" s="160"/>
      <c r="AQ13" s="157"/>
      <c r="AR13" s="160"/>
      <c r="AS13" s="157"/>
      <c r="AT13" s="160"/>
      <c r="AU13" s="157"/>
      <c r="AV13" s="160"/>
      <c r="AW13" s="157"/>
      <c r="AX13" s="160"/>
      <c r="AY13" s="157"/>
      <c r="AZ13" s="160"/>
      <c r="BA13" s="157"/>
      <c r="BB13" s="160"/>
      <c r="BC13" s="157"/>
      <c r="BD13" s="160"/>
      <c r="BE13" s="157"/>
      <c r="BF13" s="160"/>
      <c r="BG13" s="157"/>
      <c r="BH13" s="160"/>
      <c r="BI13" s="157"/>
      <c r="BJ13" s="412">
        <v>1738.93</v>
      </c>
      <c r="BK13" s="413">
        <v>100012000</v>
      </c>
      <c r="BL13" s="414">
        <v>0</v>
      </c>
      <c r="BM13" s="415"/>
      <c r="BN13" s="416"/>
      <c r="BO13" s="415"/>
      <c r="BP13" s="416"/>
      <c r="BQ13" s="415"/>
      <c r="BR13" s="416"/>
      <c r="BS13" s="415"/>
      <c r="BT13" s="416"/>
      <c r="BU13" s="415"/>
      <c r="BV13" s="416"/>
      <c r="BW13" s="415"/>
      <c r="BX13" s="416"/>
      <c r="BY13" s="415"/>
      <c r="BZ13" s="416"/>
      <c r="CA13" s="415"/>
      <c r="CB13" s="416"/>
      <c r="CC13" s="415"/>
      <c r="CD13" s="416"/>
      <c r="CE13" s="415"/>
      <c r="CF13" s="416"/>
      <c r="CG13" s="415"/>
      <c r="CH13" s="416"/>
      <c r="CI13" s="415"/>
      <c r="CJ13" s="416"/>
      <c r="CK13" s="415"/>
      <c r="CL13" s="416"/>
      <c r="CM13" s="415"/>
      <c r="CN13" s="416"/>
      <c r="CO13" s="415"/>
      <c r="CP13" s="416"/>
      <c r="CQ13" s="415"/>
      <c r="CR13" s="416"/>
      <c r="CS13" s="415"/>
      <c r="CT13" s="416"/>
      <c r="CU13" s="415"/>
      <c r="CV13" s="416"/>
      <c r="CW13" s="415"/>
      <c r="CX13" s="416"/>
      <c r="CY13" s="415"/>
      <c r="CZ13" s="416"/>
      <c r="DA13" s="415"/>
      <c r="DB13" s="416"/>
      <c r="DC13" s="415"/>
      <c r="DD13" s="416"/>
      <c r="DE13" s="415"/>
      <c r="DF13" s="416"/>
      <c r="DG13" s="415"/>
      <c r="DH13" s="416"/>
      <c r="DI13" s="415"/>
      <c r="DJ13" s="416"/>
      <c r="DK13" s="415"/>
      <c r="DL13" s="416"/>
      <c r="DM13" s="415"/>
      <c r="DN13" s="416"/>
      <c r="DO13" s="412">
        <v>0</v>
      </c>
      <c r="DP13" s="384">
        <v>1738.93</v>
      </c>
      <c r="DQ13" s="14">
        <v>500</v>
      </c>
      <c r="DR13" s="14"/>
      <c r="DS13" s="236">
        <f t="shared" si="0"/>
        <v>500</v>
      </c>
      <c r="DT13" s="75">
        <f t="shared" si="1"/>
        <v>-1238.93</v>
      </c>
      <c r="DU13" s="236">
        <v>1500</v>
      </c>
      <c r="DV13" s="248">
        <f t="shared" si="2"/>
        <v>2000</v>
      </c>
      <c r="DW13" s="135">
        <f t="shared" si="3"/>
        <v>500</v>
      </c>
      <c r="DX13" s="51"/>
      <c r="DY13" s="51"/>
      <c r="DZ13" s="51"/>
      <c r="EA13" s="135">
        <f t="shared" si="4"/>
        <v>500</v>
      </c>
      <c r="EB13" s="238"/>
      <c r="EC13" s="7">
        <f>SUMIF('CY Ledger'!A:A,'10001'!C13,'CY Ledger'!E:E)-DT13</f>
        <v>1738.93</v>
      </c>
      <c r="ED13" s="271" t="s">
        <v>937</v>
      </c>
      <c r="EE13" s="272" t="s">
        <v>937</v>
      </c>
    </row>
    <row r="14" spans="1:135" x14ac:dyDescent="0.25">
      <c r="A14" s="13">
        <f>SUMIF('PY Ledger'!A:A,'10001'!C14,'PY Ledger'!D:D)</f>
        <v>0</v>
      </c>
      <c r="B14" s="14">
        <f>SUMIF('PY Ledger'!A:A,'10001'!C14,'PY Ledger'!E:E)</f>
        <v>1100</v>
      </c>
      <c r="C14" s="66">
        <v>100012022</v>
      </c>
      <c r="D14" s="93" t="s">
        <v>837</v>
      </c>
      <c r="E14" s="101"/>
      <c r="F14" s="159">
        <v>100012022</v>
      </c>
      <c r="G14" s="198">
        <v>0</v>
      </c>
      <c r="H14" s="160"/>
      <c r="I14" s="157"/>
      <c r="J14" s="160"/>
      <c r="K14" s="157"/>
      <c r="L14" s="160"/>
      <c r="M14" s="157"/>
      <c r="N14" s="160"/>
      <c r="O14" s="157"/>
      <c r="P14" s="160"/>
      <c r="Q14" s="157"/>
      <c r="R14" s="160"/>
      <c r="S14" s="157"/>
      <c r="T14" s="160"/>
      <c r="U14" s="157"/>
      <c r="V14" s="160"/>
      <c r="W14" s="157"/>
      <c r="X14" s="160"/>
      <c r="Y14" s="157"/>
      <c r="Z14" s="160"/>
      <c r="AA14" s="157"/>
      <c r="AB14" s="160"/>
      <c r="AC14" s="157"/>
      <c r="AD14" s="160"/>
      <c r="AE14" s="157"/>
      <c r="AF14" s="160"/>
      <c r="AG14" s="157"/>
      <c r="AH14" s="160"/>
      <c r="AI14" s="157"/>
      <c r="AJ14" s="160"/>
      <c r="AK14" s="157"/>
      <c r="AL14" s="160"/>
      <c r="AM14" s="157"/>
      <c r="AN14" s="160"/>
      <c r="AO14" s="157"/>
      <c r="AP14" s="160"/>
      <c r="AQ14" s="157"/>
      <c r="AR14" s="160"/>
      <c r="AS14" s="157"/>
      <c r="AT14" s="160"/>
      <c r="AU14" s="157"/>
      <c r="AV14" s="160"/>
      <c r="AW14" s="157"/>
      <c r="AX14" s="160"/>
      <c r="AY14" s="157"/>
      <c r="AZ14" s="160"/>
      <c r="BA14" s="157"/>
      <c r="BB14" s="160"/>
      <c r="BC14" s="157"/>
      <c r="BD14" s="160"/>
      <c r="BE14" s="157"/>
      <c r="BF14" s="160"/>
      <c r="BG14" s="157"/>
      <c r="BH14" s="160"/>
      <c r="BI14" s="157"/>
      <c r="BJ14" s="412">
        <v>0</v>
      </c>
      <c r="BK14" s="413">
        <v>100012022</v>
      </c>
      <c r="BL14" s="414">
        <v>0</v>
      </c>
      <c r="BM14" s="415"/>
      <c r="BN14" s="416"/>
      <c r="BO14" s="415"/>
      <c r="BP14" s="416"/>
      <c r="BQ14" s="415"/>
      <c r="BR14" s="416"/>
      <c r="BS14" s="415"/>
      <c r="BT14" s="416"/>
      <c r="BU14" s="415"/>
      <c r="BV14" s="416"/>
      <c r="BW14" s="415"/>
      <c r="BX14" s="416"/>
      <c r="BY14" s="415"/>
      <c r="BZ14" s="416"/>
      <c r="CA14" s="415"/>
      <c r="CB14" s="416"/>
      <c r="CC14" s="415"/>
      <c r="CD14" s="416"/>
      <c r="CE14" s="415"/>
      <c r="CF14" s="416"/>
      <c r="CG14" s="415"/>
      <c r="CH14" s="416"/>
      <c r="CI14" s="415"/>
      <c r="CJ14" s="416"/>
      <c r="CK14" s="415"/>
      <c r="CL14" s="416"/>
      <c r="CM14" s="415"/>
      <c r="CN14" s="416"/>
      <c r="CO14" s="415"/>
      <c r="CP14" s="416"/>
      <c r="CQ14" s="415"/>
      <c r="CR14" s="416"/>
      <c r="CS14" s="415"/>
      <c r="CT14" s="416"/>
      <c r="CU14" s="415"/>
      <c r="CV14" s="416"/>
      <c r="CW14" s="415"/>
      <c r="CX14" s="416"/>
      <c r="CY14" s="415"/>
      <c r="CZ14" s="416"/>
      <c r="DA14" s="415"/>
      <c r="DB14" s="416"/>
      <c r="DC14" s="415"/>
      <c r="DD14" s="416"/>
      <c r="DE14" s="415"/>
      <c r="DF14" s="416"/>
      <c r="DG14" s="415"/>
      <c r="DH14" s="416"/>
      <c r="DI14" s="415"/>
      <c r="DJ14" s="416"/>
      <c r="DK14" s="415"/>
      <c r="DL14" s="416"/>
      <c r="DM14" s="415"/>
      <c r="DN14" s="416"/>
      <c r="DO14" s="412">
        <v>0</v>
      </c>
      <c r="DP14" s="384">
        <v>0</v>
      </c>
      <c r="DQ14" s="14">
        <v>1100</v>
      </c>
      <c r="DR14" s="14"/>
      <c r="DS14" s="236">
        <f t="shared" si="0"/>
        <v>1100</v>
      </c>
      <c r="DT14" s="75">
        <f t="shared" si="1"/>
        <v>1100</v>
      </c>
      <c r="DU14" s="248"/>
      <c r="DV14" s="248">
        <f t="shared" si="2"/>
        <v>1100</v>
      </c>
      <c r="DW14" s="135">
        <f t="shared" si="3"/>
        <v>1100</v>
      </c>
      <c r="DX14" s="51"/>
      <c r="DY14" s="51"/>
      <c r="DZ14" s="51"/>
      <c r="EA14" s="135">
        <f t="shared" si="4"/>
        <v>1100</v>
      </c>
      <c r="EB14" s="238"/>
      <c r="EC14" s="7">
        <f>SUMIF('CY Ledger'!A:A,'10001'!C14,'CY Ledger'!E:E)-DT14</f>
        <v>0</v>
      </c>
      <c r="ED14" s="271" t="s">
        <v>937</v>
      </c>
      <c r="EE14" s="272" t="s">
        <v>937</v>
      </c>
    </row>
    <row r="15" spans="1:135" s="1" customFormat="1" x14ac:dyDescent="0.25">
      <c r="A15" s="17">
        <f>SUM(A9:A14)</f>
        <v>261200</v>
      </c>
      <c r="B15" s="18">
        <f>SUM(B9:B14)</f>
        <v>268800</v>
      </c>
      <c r="C15" s="67"/>
      <c r="D15" s="94" t="s">
        <v>36</v>
      </c>
      <c r="E15" s="102"/>
      <c r="F15" s="173"/>
      <c r="G15" s="198"/>
      <c r="H15" s="164"/>
      <c r="I15" s="199"/>
      <c r="J15" s="164"/>
      <c r="K15" s="199"/>
      <c r="L15" s="164"/>
      <c r="M15" s="199"/>
      <c r="N15" s="164"/>
      <c r="O15" s="199"/>
      <c r="P15" s="164"/>
      <c r="Q15" s="199"/>
      <c r="R15" s="164"/>
      <c r="S15" s="199"/>
      <c r="T15" s="164"/>
      <c r="U15" s="199"/>
      <c r="V15" s="164"/>
      <c r="W15" s="199"/>
      <c r="X15" s="164"/>
      <c r="Y15" s="199"/>
      <c r="Z15" s="164"/>
      <c r="AA15" s="199"/>
      <c r="AB15" s="164"/>
      <c r="AC15" s="199"/>
      <c r="AD15" s="164"/>
      <c r="AE15" s="199"/>
      <c r="AF15" s="164"/>
      <c r="AG15" s="199"/>
      <c r="AH15" s="164"/>
      <c r="AI15" s="199"/>
      <c r="AJ15" s="164"/>
      <c r="AK15" s="199"/>
      <c r="AL15" s="164"/>
      <c r="AM15" s="199"/>
      <c r="AN15" s="164"/>
      <c r="AO15" s="199"/>
      <c r="AP15" s="164"/>
      <c r="AQ15" s="199"/>
      <c r="AR15" s="164"/>
      <c r="AS15" s="199"/>
      <c r="AT15" s="164"/>
      <c r="AU15" s="199"/>
      <c r="AV15" s="164"/>
      <c r="AW15" s="199"/>
      <c r="AX15" s="164"/>
      <c r="AY15" s="199"/>
      <c r="AZ15" s="164"/>
      <c r="BA15" s="199"/>
      <c r="BB15" s="164"/>
      <c r="BC15" s="199"/>
      <c r="BD15" s="164"/>
      <c r="BE15" s="199"/>
      <c r="BF15" s="164"/>
      <c r="BG15" s="199"/>
      <c r="BH15" s="164"/>
      <c r="BI15" s="199"/>
      <c r="BJ15" s="417">
        <v>172725.53</v>
      </c>
      <c r="BK15" s="418"/>
      <c r="BL15" s="419"/>
      <c r="BM15" s="420"/>
      <c r="BN15" s="386"/>
      <c r="BO15" s="420"/>
      <c r="BP15" s="386"/>
      <c r="BQ15" s="420"/>
      <c r="BR15" s="386"/>
      <c r="BS15" s="420"/>
      <c r="BT15" s="386"/>
      <c r="BU15" s="420"/>
      <c r="BV15" s="386"/>
      <c r="BW15" s="420"/>
      <c r="BX15" s="386"/>
      <c r="BY15" s="420"/>
      <c r="BZ15" s="386"/>
      <c r="CA15" s="420"/>
      <c r="CB15" s="386"/>
      <c r="CC15" s="420"/>
      <c r="CD15" s="386"/>
      <c r="CE15" s="420"/>
      <c r="CF15" s="386"/>
      <c r="CG15" s="420"/>
      <c r="CH15" s="386"/>
      <c r="CI15" s="420"/>
      <c r="CJ15" s="386"/>
      <c r="CK15" s="420"/>
      <c r="CL15" s="386"/>
      <c r="CM15" s="420"/>
      <c r="CN15" s="386"/>
      <c r="CO15" s="420"/>
      <c r="CP15" s="386"/>
      <c r="CQ15" s="420"/>
      <c r="CR15" s="386"/>
      <c r="CS15" s="420"/>
      <c r="CT15" s="386"/>
      <c r="CU15" s="420"/>
      <c r="CV15" s="386"/>
      <c r="CW15" s="420"/>
      <c r="CX15" s="386"/>
      <c r="CY15" s="420"/>
      <c r="CZ15" s="386"/>
      <c r="DA15" s="420"/>
      <c r="DB15" s="386"/>
      <c r="DC15" s="420"/>
      <c r="DD15" s="386"/>
      <c r="DE15" s="420"/>
      <c r="DF15" s="386"/>
      <c r="DG15" s="420"/>
      <c r="DH15" s="386"/>
      <c r="DI15" s="420"/>
      <c r="DJ15" s="386"/>
      <c r="DK15" s="420"/>
      <c r="DL15" s="386"/>
      <c r="DM15" s="420"/>
      <c r="DN15" s="386"/>
      <c r="DO15" s="417">
        <v>0</v>
      </c>
      <c r="DP15" s="389">
        <v>172725.53</v>
      </c>
      <c r="DQ15" s="18">
        <f t="shared" ref="DQ15:EA15" si="5">SUM(DQ9:DQ14)</f>
        <v>175600</v>
      </c>
      <c r="DR15" s="18">
        <f t="shared" si="5"/>
        <v>0</v>
      </c>
      <c r="DS15" s="239">
        <f t="shared" si="5"/>
        <v>175600</v>
      </c>
      <c r="DT15" s="76">
        <f t="shared" si="5"/>
        <v>2874.4700000000003</v>
      </c>
      <c r="DU15" s="17">
        <f t="shared" si="5"/>
        <v>77500</v>
      </c>
      <c r="DV15" s="59">
        <f t="shared" si="5"/>
        <v>253100</v>
      </c>
      <c r="DW15" s="239">
        <f t="shared" si="5"/>
        <v>175600</v>
      </c>
      <c r="DX15" s="239">
        <f t="shared" si="5"/>
        <v>0</v>
      </c>
      <c r="DY15" s="239">
        <f t="shared" si="5"/>
        <v>3400</v>
      </c>
      <c r="DZ15" s="239">
        <f t="shared" si="5"/>
        <v>0</v>
      </c>
      <c r="EA15" s="239">
        <f t="shared" si="5"/>
        <v>179000</v>
      </c>
      <c r="EB15" s="117"/>
      <c r="EC15" s="7"/>
      <c r="ED15" s="271"/>
      <c r="EE15" s="274"/>
    </row>
    <row r="16" spans="1:135" x14ac:dyDescent="0.25">
      <c r="A16" s="13"/>
      <c r="B16" s="14"/>
      <c r="C16" s="66"/>
      <c r="D16" s="95"/>
      <c r="E16" s="103"/>
      <c r="F16" s="159"/>
      <c r="G16" s="198"/>
      <c r="H16" s="158"/>
      <c r="I16" s="196"/>
      <c r="J16" s="158"/>
      <c r="K16" s="196"/>
      <c r="L16" s="158"/>
      <c r="M16" s="196"/>
      <c r="N16" s="158"/>
      <c r="O16" s="196"/>
      <c r="P16" s="158"/>
      <c r="Q16" s="196"/>
      <c r="R16" s="158"/>
      <c r="S16" s="196"/>
      <c r="T16" s="158"/>
      <c r="U16" s="196"/>
      <c r="V16" s="158"/>
      <c r="W16" s="196"/>
      <c r="X16" s="158"/>
      <c r="Y16" s="196"/>
      <c r="Z16" s="158"/>
      <c r="AA16" s="196"/>
      <c r="AB16" s="158"/>
      <c r="AC16" s="196"/>
      <c r="AD16" s="158"/>
      <c r="AE16" s="196"/>
      <c r="AF16" s="158"/>
      <c r="AG16" s="196"/>
      <c r="AH16" s="158"/>
      <c r="AI16" s="196"/>
      <c r="AJ16" s="158"/>
      <c r="AK16" s="196"/>
      <c r="AL16" s="158"/>
      <c r="AM16" s="196"/>
      <c r="AN16" s="158"/>
      <c r="AO16" s="196"/>
      <c r="AP16" s="158"/>
      <c r="AQ16" s="196"/>
      <c r="AR16" s="158"/>
      <c r="AS16" s="196"/>
      <c r="AT16" s="158"/>
      <c r="AU16" s="196"/>
      <c r="AV16" s="158"/>
      <c r="AW16" s="196"/>
      <c r="AX16" s="158"/>
      <c r="AY16" s="196"/>
      <c r="AZ16" s="158"/>
      <c r="BA16" s="196"/>
      <c r="BB16" s="158"/>
      <c r="BC16" s="196"/>
      <c r="BD16" s="158"/>
      <c r="BE16" s="196"/>
      <c r="BF16" s="158"/>
      <c r="BG16" s="196"/>
      <c r="BH16" s="158"/>
      <c r="BI16" s="196"/>
      <c r="BJ16" s="412"/>
      <c r="BK16" s="413"/>
      <c r="BL16" s="414"/>
      <c r="BM16" s="421"/>
      <c r="BN16" s="392"/>
      <c r="BO16" s="421"/>
      <c r="BP16" s="392"/>
      <c r="BQ16" s="421"/>
      <c r="BR16" s="392"/>
      <c r="BS16" s="421"/>
      <c r="BT16" s="392"/>
      <c r="BU16" s="421"/>
      <c r="BV16" s="392"/>
      <c r="BW16" s="421"/>
      <c r="BX16" s="392"/>
      <c r="BY16" s="421"/>
      <c r="BZ16" s="392"/>
      <c r="CA16" s="421"/>
      <c r="CB16" s="392"/>
      <c r="CC16" s="421"/>
      <c r="CD16" s="392"/>
      <c r="CE16" s="421"/>
      <c r="CF16" s="392"/>
      <c r="CG16" s="421"/>
      <c r="CH16" s="392"/>
      <c r="CI16" s="421"/>
      <c r="CJ16" s="392"/>
      <c r="CK16" s="421"/>
      <c r="CL16" s="392"/>
      <c r="CM16" s="421"/>
      <c r="CN16" s="392"/>
      <c r="CO16" s="421"/>
      <c r="CP16" s="392"/>
      <c r="CQ16" s="421"/>
      <c r="CR16" s="392"/>
      <c r="CS16" s="421"/>
      <c r="CT16" s="392"/>
      <c r="CU16" s="421"/>
      <c r="CV16" s="392"/>
      <c r="CW16" s="421"/>
      <c r="CX16" s="392"/>
      <c r="CY16" s="421"/>
      <c r="CZ16" s="392"/>
      <c r="DA16" s="421"/>
      <c r="DB16" s="392"/>
      <c r="DC16" s="421"/>
      <c r="DD16" s="392"/>
      <c r="DE16" s="421"/>
      <c r="DF16" s="392"/>
      <c r="DG16" s="421"/>
      <c r="DH16" s="392"/>
      <c r="DI16" s="421"/>
      <c r="DJ16" s="392"/>
      <c r="DK16" s="421"/>
      <c r="DL16" s="392"/>
      <c r="DM16" s="421"/>
      <c r="DN16" s="392"/>
      <c r="DO16" s="412"/>
      <c r="DP16" s="384"/>
      <c r="DQ16" s="14"/>
      <c r="DR16" s="14"/>
      <c r="DS16" s="236"/>
      <c r="DT16" s="75"/>
      <c r="DU16" s="248"/>
      <c r="DV16" s="58"/>
      <c r="DW16" s="51"/>
      <c r="DX16" s="51"/>
      <c r="DY16" s="51"/>
      <c r="DZ16" s="51"/>
      <c r="EA16" s="51"/>
      <c r="EB16" s="238"/>
      <c r="EC16" s="7"/>
      <c r="ED16" s="271"/>
      <c r="EE16" s="272"/>
    </row>
    <row r="17" spans="1:135" s="1" customFormat="1" x14ac:dyDescent="0.25">
      <c r="A17" s="17"/>
      <c r="B17" s="18"/>
      <c r="C17" s="67"/>
      <c r="D17" s="94" t="s">
        <v>27</v>
      </c>
      <c r="E17" s="102"/>
      <c r="F17" s="173"/>
      <c r="G17" s="198"/>
      <c r="H17" s="164"/>
      <c r="I17" s="199"/>
      <c r="J17" s="164"/>
      <c r="K17" s="199"/>
      <c r="L17" s="164"/>
      <c r="M17" s="199"/>
      <c r="N17" s="164"/>
      <c r="O17" s="199"/>
      <c r="P17" s="164"/>
      <c r="Q17" s="199"/>
      <c r="R17" s="164"/>
      <c r="S17" s="199"/>
      <c r="T17" s="164"/>
      <c r="U17" s="199"/>
      <c r="V17" s="164"/>
      <c r="W17" s="199"/>
      <c r="X17" s="164"/>
      <c r="Y17" s="199"/>
      <c r="Z17" s="164"/>
      <c r="AA17" s="199"/>
      <c r="AB17" s="164"/>
      <c r="AC17" s="199"/>
      <c r="AD17" s="164"/>
      <c r="AE17" s="199"/>
      <c r="AF17" s="164"/>
      <c r="AG17" s="199"/>
      <c r="AH17" s="164"/>
      <c r="AI17" s="199"/>
      <c r="AJ17" s="164"/>
      <c r="AK17" s="199"/>
      <c r="AL17" s="164"/>
      <c r="AM17" s="199"/>
      <c r="AN17" s="164"/>
      <c r="AO17" s="199"/>
      <c r="AP17" s="164"/>
      <c r="AQ17" s="199"/>
      <c r="AR17" s="164"/>
      <c r="AS17" s="199"/>
      <c r="AT17" s="164"/>
      <c r="AU17" s="199"/>
      <c r="AV17" s="164"/>
      <c r="AW17" s="199"/>
      <c r="AX17" s="164"/>
      <c r="AY17" s="199"/>
      <c r="AZ17" s="164"/>
      <c r="BA17" s="199"/>
      <c r="BB17" s="164"/>
      <c r="BC17" s="199"/>
      <c r="BD17" s="164"/>
      <c r="BE17" s="199"/>
      <c r="BF17" s="164"/>
      <c r="BG17" s="199"/>
      <c r="BH17" s="164"/>
      <c r="BI17" s="199"/>
      <c r="BJ17" s="412"/>
      <c r="BK17" s="418"/>
      <c r="BL17" s="414"/>
      <c r="BM17" s="420"/>
      <c r="BN17" s="386"/>
      <c r="BO17" s="420"/>
      <c r="BP17" s="386"/>
      <c r="BQ17" s="420"/>
      <c r="BR17" s="386"/>
      <c r="BS17" s="420"/>
      <c r="BT17" s="386"/>
      <c r="BU17" s="420"/>
      <c r="BV17" s="386"/>
      <c r="BW17" s="420"/>
      <c r="BX17" s="386"/>
      <c r="BY17" s="420"/>
      <c r="BZ17" s="386"/>
      <c r="CA17" s="420"/>
      <c r="CB17" s="386"/>
      <c r="CC17" s="420"/>
      <c r="CD17" s="386"/>
      <c r="CE17" s="420"/>
      <c r="CF17" s="386"/>
      <c r="CG17" s="420"/>
      <c r="CH17" s="386"/>
      <c r="CI17" s="420"/>
      <c r="CJ17" s="386"/>
      <c r="CK17" s="420"/>
      <c r="CL17" s="386"/>
      <c r="CM17" s="420"/>
      <c r="CN17" s="386"/>
      <c r="CO17" s="420"/>
      <c r="CP17" s="386"/>
      <c r="CQ17" s="420"/>
      <c r="CR17" s="386"/>
      <c r="CS17" s="420"/>
      <c r="CT17" s="386"/>
      <c r="CU17" s="420"/>
      <c r="CV17" s="386"/>
      <c r="CW17" s="420"/>
      <c r="CX17" s="386"/>
      <c r="CY17" s="420"/>
      <c r="CZ17" s="386"/>
      <c r="DA17" s="420"/>
      <c r="DB17" s="386"/>
      <c r="DC17" s="420"/>
      <c r="DD17" s="386"/>
      <c r="DE17" s="420"/>
      <c r="DF17" s="386"/>
      <c r="DG17" s="420"/>
      <c r="DH17" s="386"/>
      <c r="DI17" s="420"/>
      <c r="DJ17" s="386"/>
      <c r="DK17" s="420"/>
      <c r="DL17" s="386"/>
      <c r="DM17" s="420"/>
      <c r="DN17" s="386"/>
      <c r="DO17" s="412"/>
      <c r="DP17" s="389"/>
      <c r="DQ17" s="18"/>
      <c r="DR17" s="18"/>
      <c r="DS17" s="239"/>
      <c r="DT17" s="76"/>
      <c r="DU17" s="249"/>
      <c r="DV17" s="59"/>
      <c r="DW17" s="52"/>
      <c r="DX17" s="52"/>
      <c r="DY17" s="52"/>
      <c r="DZ17" s="52"/>
      <c r="EA17" s="52"/>
      <c r="EB17" s="117"/>
      <c r="EC17" s="7"/>
      <c r="ED17" s="271"/>
      <c r="EE17" s="274"/>
    </row>
    <row r="18" spans="1:135" x14ac:dyDescent="0.25">
      <c r="A18" s="13">
        <f>SUMIF('PY Ledger'!A:A,'10001'!C18,'PY Ledger'!D:D)</f>
        <v>-200</v>
      </c>
      <c r="B18" s="14">
        <f>SUMIF('PY Ledger'!A:A,'10001'!C18,'PY Ledger'!E:E)</f>
        <v>-200</v>
      </c>
      <c r="C18" s="66">
        <v>100019200</v>
      </c>
      <c r="D18" s="93" t="s">
        <v>869</v>
      </c>
      <c r="E18" s="103"/>
      <c r="F18" s="159">
        <v>100019200</v>
      </c>
      <c r="G18" s="198">
        <v>0</v>
      </c>
      <c r="H18" s="158"/>
      <c r="I18" s="196"/>
      <c r="J18" s="158"/>
      <c r="K18" s="196"/>
      <c r="L18" s="158"/>
      <c r="M18" s="196"/>
      <c r="N18" s="158"/>
      <c r="O18" s="196"/>
      <c r="P18" s="158"/>
      <c r="Q18" s="196"/>
      <c r="R18" s="158"/>
      <c r="S18" s="196"/>
      <c r="T18" s="158"/>
      <c r="U18" s="196"/>
      <c r="V18" s="158"/>
      <c r="W18" s="196"/>
      <c r="X18" s="158"/>
      <c r="Y18" s="196"/>
      <c r="Z18" s="158"/>
      <c r="AA18" s="196"/>
      <c r="AB18" s="158"/>
      <c r="AC18" s="196"/>
      <c r="AD18" s="158"/>
      <c r="AE18" s="196"/>
      <c r="AF18" s="158"/>
      <c r="AG18" s="196"/>
      <c r="AH18" s="158"/>
      <c r="AI18" s="196"/>
      <c r="AJ18" s="158"/>
      <c r="AK18" s="196"/>
      <c r="AL18" s="158"/>
      <c r="AM18" s="196"/>
      <c r="AN18" s="158"/>
      <c r="AO18" s="196"/>
      <c r="AP18" s="158"/>
      <c r="AQ18" s="196"/>
      <c r="AR18" s="158"/>
      <c r="AS18" s="196"/>
      <c r="AT18" s="158"/>
      <c r="AU18" s="196"/>
      <c r="AV18" s="158"/>
      <c r="AW18" s="196"/>
      <c r="AX18" s="158"/>
      <c r="AY18" s="196"/>
      <c r="AZ18" s="158"/>
      <c r="BA18" s="196"/>
      <c r="BB18" s="158"/>
      <c r="BC18" s="196"/>
      <c r="BD18" s="158"/>
      <c r="BE18" s="196"/>
      <c r="BF18" s="158"/>
      <c r="BG18" s="196"/>
      <c r="BH18" s="158"/>
      <c r="BI18" s="196"/>
      <c r="BJ18" s="412">
        <v>0</v>
      </c>
      <c r="BK18" s="413">
        <v>100019200</v>
      </c>
      <c r="BL18" s="414">
        <v>0</v>
      </c>
      <c r="BM18" s="421"/>
      <c r="BN18" s="392"/>
      <c r="BO18" s="421"/>
      <c r="BP18" s="392"/>
      <c r="BQ18" s="421"/>
      <c r="BR18" s="392"/>
      <c r="BS18" s="421"/>
      <c r="BT18" s="392"/>
      <c r="BU18" s="421"/>
      <c r="BV18" s="392"/>
      <c r="BW18" s="421"/>
      <c r="BX18" s="392"/>
      <c r="BY18" s="421"/>
      <c r="BZ18" s="392"/>
      <c r="CA18" s="421"/>
      <c r="CB18" s="392"/>
      <c r="CC18" s="421"/>
      <c r="CD18" s="392"/>
      <c r="CE18" s="421"/>
      <c r="CF18" s="392"/>
      <c r="CG18" s="421"/>
      <c r="CH18" s="392"/>
      <c r="CI18" s="421"/>
      <c r="CJ18" s="392"/>
      <c r="CK18" s="421"/>
      <c r="CL18" s="392"/>
      <c r="CM18" s="421"/>
      <c r="CN18" s="392"/>
      <c r="CO18" s="421"/>
      <c r="CP18" s="392"/>
      <c r="CQ18" s="421"/>
      <c r="CR18" s="392"/>
      <c r="CS18" s="421"/>
      <c r="CT18" s="392"/>
      <c r="CU18" s="421"/>
      <c r="CV18" s="392"/>
      <c r="CW18" s="421"/>
      <c r="CX18" s="392"/>
      <c r="CY18" s="421"/>
      <c r="CZ18" s="392"/>
      <c r="DA18" s="421"/>
      <c r="DB18" s="392"/>
      <c r="DC18" s="421"/>
      <c r="DD18" s="392"/>
      <c r="DE18" s="421"/>
      <c r="DF18" s="392"/>
      <c r="DG18" s="421"/>
      <c r="DH18" s="392"/>
      <c r="DI18" s="421"/>
      <c r="DJ18" s="392"/>
      <c r="DK18" s="421"/>
      <c r="DL18" s="392"/>
      <c r="DM18" s="421"/>
      <c r="DN18" s="392"/>
      <c r="DO18" s="412">
        <v>0</v>
      </c>
      <c r="DP18" s="384">
        <v>0</v>
      </c>
      <c r="DQ18" s="14">
        <v>-200</v>
      </c>
      <c r="DR18" s="14"/>
      <c r="DS18" s="236">
        <f t="shared" ref="DS18:DS19" si="6">+DQ18+DR18</f>
        <v>-200</v>
      </c>
      <c r="DT18" s="75">
        <f t="shared" ref="DT18:DT19" si="7">+DQ18-DP18</f>
        <v>-200</v>
      </c>
      <c r="DU18" s="248"/>
      <c r="DV18" s="58">
        <f t="shared" ref="DV18:DV19" si="8">+DS18+DU18</f>
        <v>-200</v>
      </c>
      <c r="DW18" s="51">
        <f>+DQ18</f>
        <v>-200</v>
      </c>
      <c r="DX18" s="51"/>
      <c r="DY18" s="51"/>
      <c r="DZ18" s="51"/>
      <c r="EA18" s="51">
        <f>SUM(DW18:DZ18)</f>
        <v>-200</v>
      </c>
      <c r="EB18" s="238"/>
      <c r="EC18" s="7">
        <f>SUMIF('CY Ledger'!A:A,'10001'!C18,'CY Ledger'!E:E)-DT18</f>
        <v>0</v>
      </c>
      <c r="ED18" s="271" t="s">
        <v>937</v>
      </c>
      <c r="EE18" s="272" t="s">
        <v>937</v>
      </c>
    </row>
    <row r="19" spans="1:135" x14ac:dyDescent="0.25">
      <c r="A19" s="13">
        <f>SUMIF('PY Ledger'!A:A,'10001'!C19,'PY Ledger'!D:D)</f>
        <v>-100</v>
      </c>
      <c r="B19" s="14">
        <f>SUMIF('PY Ledger'!A:A,'10001'!C19,'PY Ledger'!E:E)</f>
        <v>-100</v>
      </c>
      <c r="C19" s="66">
        <v>100019362</v>
      </c>
      <c r="D19" s="93" t="s">
        <v>819</v>
      </c>
      <c r="E19" s="103"/>
      <c r="F19" s="159">
        <v>100019362</v>
      </c>
      <c r="G19" s="198">
        <v>-33.32</v>
      </c>
      <c r="H19" s="158"/>
      <c r="I19" s="196"/>
      <c r="J19" s="158"/>
      <c r="K19" s="196"/>
      <c r="L19" s="158"/>
      <c r="M19" s="196"/>
      <c r="N19" s="158"/>
      <c r="O19" s="196"/>
      <c r="P19" s="158"/>
      <c r="Q19" s="196"/>
      <c r="R19" s="158"/>
      <c r="S19" s="196"/>
      <c r="T19" s="158"/>
      <c r="U19" s="196"/>
      <c r="V19" s="158"/>
      <c r="W19" s="196"/>
      <c r="X19" s="158"/>
      <c r="Y19" s="196"/>
      <c r="Z19" s="158"/>
      <c r="AA19" s="196"/>
      <c r="AB19" s="158"/>
      <c r="AC19" s="196"/>
      <c r="AD19" s="158"/>
      <c r="AE19" s="196"/>
      <c r="AF19" s="158"/>
      <c r="AG19" s="196"/>
      <c r="AH19" s="158"/>
      <c r="AI19" s="196"/>
      <c r="AJ19" s="158"/>
      <c r="AK19" s="196"/>
      <c r="AL19" s="158"/>
      <c r="AM19" s="196"/>
      <c r="AN19" s="158"/>
      <c r="AO19" s="196"/>
      <c r="AP19" s="158"/>
      <c r="AQ19" s="196"/>
      <c r="AR19" s="158"/>
      <c r="AS19" s="196"/>
      <c r="AT19" s="158"/>
      <c r="AU19" s="196"/>
      <c r="AV19" s="158"/>
      <c r="AW19" s="196"/>
      <c r="AX19" s="158"/>
      <c r="AY19" s="196"/>
      <c r="AZ19" s="158"/>
      <c r="BA19" s="196"/>
      <c r="BB19" s="158"/>
      <c r="BC19" s="196"/>
      <c r="BD19" s="158"/>
      <c r="BE19" s="196"/>
      <c r="BF19" s="158"/>
      <c r="BG19" s="196"/>
      <c r="BH19" s="158"/>
      <c r="BI19" s="196"/>
      <c r="BJ19" s="412">
        <v>-33.32</v>
      </c>
      <c r="BK19" s="413">
        <v>100019362</v>
      </c>
      <c r="BL19" s="414">
        <v>0</v>
      </c>
      <c r="BM19" s="421"/>
      <c r="BN19" s="392"/>
      <c r="BO19" s="421"/>
      <c r="BP19" s="392"/>
      <c r="BQ19" s="421"/>
      <c r="BR19" s="392"/>
      <c r="BS19" s="421"/>
      <c r="BT19" s="392"/>
      <c r="BU19" s="421"/>
      <c r="BV19" s="392"/>
      <c r="BW19" s="421"/>
      <c r="BX19" s="392"/>
      <c r="BY19" s="421"/>
      <c r="BZ19" s="392"/>
      <c r="CA19" s="421"/>
      <c r="CB19" s="392"/>
      <c r="CC19" s="421"/>
      <c r="CD19" s="392"/>
      <c r="CE19" s="421"/>
      <c r="CF19" s="392"/>
      <c r="CG19" s="421"/>
      <c r="CH19" s="392"/>
      <c r="CI19" s="421"/>
      <c r="CJ19" s="392"/>
      <c r="CK19" s="421"/>
      <c r="CL19" s="392"/>
      <c r="CM19" s="421"/>
      <c r="CN19" s="392"/>
      <c r="CO19" s="421"/>
      <c r="CP19" s="392"/>
      <c r="CQ19" s="421"/>
      <c r="CR19" s="392"/>
      <c r="CS19" s="421"/>
      <c r="CT19" s="392"/>
      <c r="CU19" s="421"/>
      <c r="CV19" s="392"/>
      <c r="CW19" s="421"/>
      <c r="CX19" s="392"/>
      <c r="CY19" s="421"/>
      <c r="CZ19" s="392"/>
      <c r="DA19" s="421"/>
      <c r="DB19" s="392"/>
      <c r="DC19" s="421"/>
      <c r="DD19" s="392"/>
      <c r="DE19" s="421"/>
      <c r="DF19" s="392"/>
      <c r="DG19" s="421"/>
      <c r="DH19" s="392"/>
      <c r="DI19" s="421"/>
      <c r="DJ19" s="392"/>
      <c r="DK19" s="421"/>
      <c r="DL19" s="392"/>
      <c r="DM19" s="421"/>
      <c r="DN19" s="392"/>
      <c r="DO19" s="412">
        <v>0</v>
      </c>
      <c r="DP19" s="384">
        <v>-33.32</v>
      </c>
      <c r="DQ19" s="14">
        <v>-100</v>
      </c>
      <c r="DR19" s="14"/>
      <c r="DS19" s="236">
        <f t="shared" si="6"/>
        <v>-100</v>
      </c>
      <c r="DT19" s="75">
        <f t="shared" si="7"/>
        <v>-66.680000000000007</v>
      </c>
      <c r="DU19" s="248"/>
      <c r="DV19" s="58">
        <f t="shared" si="8"/>
        <v>-100</v>
      </c>
      <c r="DW19" s="51">
        <f t="shared" ref="DW19:DW37" si="9">+DQ19</f>
        <v>-100</v>
      </c>
      <c r="DX19" s="51"/>
      <c r="DY19" s="51"/>
      <c r="DZ19" s="51"/>
      <c r="EA19" s="51">
        <f>SUM(DW19:DZ19)</f>
        <v>-100</v>
      </c>
      <c r="EB19" s="238"/>
      <c r="EC19" s="7">
        <f>SUMIF('CY Ledger'!A:A,'10001'!C19,'CY Ledger'!E:E)-DT19</f>
        <v>-33.319999999999993</v>
      </c>
      <c r="ED19" s="271" t="s">
        <v>937</v>
      </c>
      <c r="EE19" s="272" t="s">
        <v>937</v>
      </c>
    </row>
    <row r="20" spans="1:135" s="1" customFormat="1" x14ac:dyDescent="0.25">
      <c r="A20" s="17">
        <f>SUM(A18:A19)</f>
        <v>-300</v>
      </c>
      <c r="B20" s="18">
        <f>SUM(B18:B19)</f>
        <v>-300</v>
      </c>
      <c r="C20" s="67"/>
      <c r="D20" s="94" t="s">
        <v>36</v>
      </c>
      <c r="E20" s="102"/>
      <c r="F20" s="173"/>
      <c r="G20" s="198"/>
      <c r="H20" s="164"/>
      <c r="I20" s="199"/>
      <c r="J20" s="164"/>
      <c r="K20" s="199"/>
      <c r="L20" s="164"/>
      <c r="M20" s="199"/>
      <c r="N20" s="164"/>
      <c r="O20" s="199"/>
      <c r="P20" s="164"/>
      <c r="Q20" s="199"/>
      <c r="R20" s="164"/>
      <c r="S20" s="199"/>
      <c r="T20" s="164"/>
      <c r="U20" s="199"/>
      <c r="V20" s="164"/>
      <c r="W20" s="199"/>
      <c r="X20" s="164"/>
      <c r="Y20" s="199"/>
      <c r="Z20" s="164"/>
      <c r="AA20" s="199"/>
      <c r="AB20" s="164"/>
      <c r="AC20" s="199"/>
      <c r="AD20" s="164"/>
      <c r="AE20" s="199"/>
      <c r="AF20" s="164"/>
      <c r="AG20" s="199"/>
      <c r="AH20" s="164"/>
      <c r="AI20" s="199"/>
      <c r="AJ20" s="164"/>
      <c r="AK20" s="199"/>
      <c r="AL20" s="164"/>
      <c r="AM20" s="199"/>
      <c r="AN20" s="164"/>
      <c r="AO20" s="199"/>
      <c r="AP20" s="164"/>
      <c r="AQ20" s="199"/>
      <c r="AR20" s="164"/>
      <c r="AS20" s="199"/>
      <c r="AT20" s="164"/>
      <c r="AU20" s="199"/>
      <c r="AV20" s="164"/>
      <c r="AW20" s="199"/>
      <c r="AX20" s="164"/>
      <c r="AY20" s="199"/>
      <c r="AZ20" s="164"/>
      <c r="BA20" s="199"/>
      <c r="BB20" s="164"/>
      <c r="BC20" s="199"/>
      <c r="BD20" s="164"/>
      <c r="BE20" s="199"/>
      <c r="BF20" s="164"/>
      <c r="BG20" s="199"/>
      <c r="BH20" s="164"/>
      <c r="BI20" s="199"/>
      <c r="BJ20" s="417">
        <v>-33.32</v>
      </c>
      <c r="BK20" s="418"/>
      <c r="BL20" s="419"/>
      <c r="BM20" s="420"/>
      <c r="BN20" s="386"/>
      <c r="BO20" s="420"/>
      <c r="BP20" s="386"/>
      <c r="BQ20" s="420"/>
      <c r="BR20" s="386"/>
      <c r="BS20" s="420"/>
      <c r="BT20" s="386"/>
      <c r="BU20" s="420"/>
      <c r="BV20" s="386"/>
      <c r="BW20" s="420"/>
      <c r="BX20" s="386"/>
      <c r="BY20" s="420"/>
      <c r="BZ20" s="386"/>
      <c r="CA20" s="420"/>
      <c r="CB20" s="386"/>
      <c r="CC20" s="420"/>
      <c r="CD20" s="386"/>
      <c r="CE20" s="420"/>
      <c r="CF20" s="386"/>
      <c r="CG20" s="420"/>
      <c r="CH20" s="386"/>
      <c r="CI20" s="420"/>
      <c r="CJ20" s="386"/>
      <c r="CK20" s="420"/>
      <c r="CL20" s="386"/>
      <c r="CM20" s="420"/>
      <c r="CN20" s="386"/>
      <c r="CO20" s="420"/>
      <c r="CP20" s="386"/>
      <c r="CQ20" s="420"/>
      <c r="CR20" s="386"/>
      <c r="CS20" s="420"/>
      <c r="CT20" s="386"/>
      <c r="CU20" s="420"/>
      <c r="CV20" s="386"/>
      <c r="CW20" s="420"/>
      <c r="CX20" s="386"/>
      <c r="CY20" s="420"/>
      <c r="CZ20" s="386"/>
      <c r="DA20" s="420"/>
      <c r="DB20" s="386"/>
      <c r="DC20" s="420"/>
      <c r="DD20" s="386"/>
      <c r="DE20" s="420"/>
      <c r="DF20" s="386"/>
      <c r="DG20" s="420"/>
      <c r="DH20" s="386"/>
      <c r="DI20" s="420"/>
      <c r="DJ20" s="386"/>
      <c r="DK20" s="420"/>
      <c r="DL20" s="386"/>
      <c r="DM20" s="420"/>
      <c r="DN20" s="386"/>
      <c r="DO20" s="417">
        <v>0</v>
      </c>
      <c r="DP20" s="389">
        <v>-33.32</v>
      </c>
      <c r="DQ20" s="18">
        <f>SUM(DQ18:DQ19)</f>
        <v>-300</v>
      </c>
      <c r="DR20" s="18">
        <f t="shared" ref="DR20" si="10">SUM(DR18:DR19)</f>
        <v>0</v>
      </c>
      <c r="DS20" s="239">
        <f t="shared" ref="DS20:EA20" si="11">SUM(DS18:DS19)</f>
        <v>-300</v>
      </c>
      <c r="DT20" s="76">
        <f t="shared" si="11"/>
        <v>-266.68</v>
      </c>
      <c r="DU20" s="17">
        <f t="shared" si="11"/>
        <v>0</v>
      </c>
      <c r="DV20" s="59">
        <f t="shared" si="11"/>
        <v>-300</v>
      </c>
      <c r="DW20" s="52">
        <f t="shared" si="11"/>
        <v>-300</v>
      </c>
      <c r="DX20" s="52">
        <f t="shared" si="11"/>
        <v>0</v>
      </c>
      <c r="DY20" s="52">
        <f t="shared" si="11"/>
        <v>0</v>
      </c>
      <c r="DZ20" s="52">
        <f t="shared" si="11"/>
        <v>0</v>
      </c>
      <c r="EA20" s="52">
        <f t="shared" si="11"/>
        <v>-300</v>
      </c>
      <c r="EB20" s="117"/>
      <c r="EC20" s="7"/>
      <c r="ED20" s="271"/>
      <c r="EE20" s="274"/>
    </row>
    <row r="21" spans="1:135" x14ac:dyDescent="0.25">
      <c r="A21" s="13"/>
      <c r="B21" s="14"/>
      <c r="C21" s="66"/>
      <c r="D21" s="95"/>
      <c r="E21" s="103"/>
      <c r="F21" s="159"/>
      <c r="G21" s="198"/>
      <c r="H21" s="158"/>
      <c r="I21" s="196"/>
      <c r="J21" s="158"/>
      <c r="K21" s="196"/>
      <c r="L21" s="158"/>
      <c r="M21" s="196"/>
      <c r="N21" s="158"/>
      <c r="O21" s="196"/>
      <c r="P21" s="158"/>
      <c r="Q21" s="196"/>
      <c r="R21" s="158"/>
      <c r="S21" s="196"/>
      <c r="T21" s="158"/>
      <c r="U21" s="196"/>
      <c r="V21" s="158"/>
      <c r="W21" s="196"/>
      <c r="X21" s="158"/>
      <c r="Y21" s="196"/>
      <c r="Z21" s="158"/>
      <c r="AA21" s="196"/>
      <c r="AB21" s="158"/>
      <c r="AC21" s="196"/>
      <c r="AD21" s="158"/>
      <c r="AE21" s="196"/>
      <c r="AF21" s="158"/>
      <c r="AG21" s="196"/>
      <c r="AH21" s="158"/>
      <c r="AI21" s="196"/>
      <c r="AJ21" s="158"/>
      <c r="AK21" s="196"/>
      <c r="AL21" s="158"/>
      <c r="AM21" s="196"/>
      <c r="AN21" s="158"/>
      <c r="AO21" s="196"/>
      <c r="AP21" s="158"/>
      <c r="AQ21" s="196"/>
      <c r="AR21" s="158"/>
      <c r="AS21" s="196"/>
      <c r="AT21" s="158"/>
      <c r="AU21" s="196"/>
      <c r="AV21" s="158"/>
      <c r="AW21" s="196"/>
      <c r="AX21" s="158"/>
      <c r="AY21" s="196"/>
      <c r="AZ21" s="158"/>
      <c r="BA21" s="196"/>
      <c r="BB21" s="158"/>
      <c r="BC21" s="196"/>
      <c r="BD21" s="158"/>
      <c r="BE21" s="196"/>
      <c r="BF21" s="158"/>
      <c r="BG21" s="196"/>
      <c r="BH21" s="158"/>
      <c r="BI21" s="196"/>
      <c r="BJ21" s="412"/>
      <c r="BK21" s="413"/>
      <c r="BL21" s="414"/>
      <c r="BM21" s="421"/>
      <c r="BN21" s="392"/>
      <c r="BO21" s="421"/>
      <c r="BP21" s="392"/>
      <c r="BQ21" s="421"/>
      <c r="BR21" s="392"/>
      <c r="BS21" s="421"/>
      <c r="BT21" s="392"/>
      <c r="BU21" s="421"/>
      <c r="BV21" s="392"/>
      <c r="BW21" s="421"/>
      <c r="BX21" s="392"/>
      <c r="BY21" s="421"/>
      <c r="BZ21" s="392"/>
      <c r="CA21" s="421"/>
      <c r="CB21" s="392"/>
      <c r="CC21" s="421"/>
      <c r="CD21" s="392"/>
      <c r="CE21" s="421"/>
      <c r="CF21" s="392"/>
      <c r="CG21" s="421"/>
      <c r="CH21" s="392"/>
      <c r="CI21" s="421"/>
      <c r="CJ21" s="392"/>
      <c r="CK21" s="421"/>
      <c r="CL21" s="392"/>
      <c r="CM21" s="421"/>
      <c r="CN21" s="392"/>
      <c r="CO21" s="421"/>
      <c r="CP21" s="392"/>
      <c r="CQ21" s="421"/>
      <c r="CR21" s="392"/>
      <c r="CS21" s="421"/>
      <c r="CT21" s="392"/>
      <c r="CU21" s="421"/>
      <c r="CV21" s="392"/>
      <c r="CW21" s="421"/>
      <c r="CX21" s="392"/>
      <c r="CY21" s="421"/>
      <c r="CZ21" s="392"/>
      <c r="DA21" s="421"/>
      <c r="DB21" s="392"/>
      <c r="DC21" s="421"/>
      <c r="DD21" s="392"/>
      <c r="DE21" s="421"/>
      <c r="DF21" s="392"/>
      <c r="DG21" s="421"/>
      <c r="DH21" s="392"/>
      <c r="DI21" s="421"/>
      <c r="DJ21" s="392"/>
      <c r="DK21" s="421"/>
      <c r="DL21" s="392"/>
      <c r="DM21" s="421"/>
      <c r="DN21" s="392"/>
      <c r="DO21" s="412"/>
      <c r="DP21" s="384"/>
      <c r="DQ21" s="14"/>
      <c r="DR21" s="14"/>
      <c r="DS21" s="236"/>
      <c r="DT21" s="75"/>
      <c r="DU21" s="248"/>
      <c r="DV21" s="58"/>
      <c r="DW21" s="51"/>
      <c r="DX21" s="51"/>
      <c r="DY21" s="51"/>
      <c r="DZ21" s="51"/>
      <c r="EA21" s="51"/>
      <c r="EB21" s="238"/>
      <c r="EC21" s="7"/>
      <c r="ED21" s="271"/>
      <c r="EE21" s="272"/>
    </row>
    <row r="22" spans="1:135" s="1" customFormat="1" x14ac:dyDescent="0.25">
      <c r="A22" s="17"/>
      <c r="B22" s="18"/>
      <c r="C22" s="67"/>
      <c r="D22" s="94" t="s">
        <v>874</v>
      </c>
      <c r="E22" s="102"/>
      <c r="F22" s="173"/>
      <c r="G22" s="198"/>
      <c r="H22" s="164"/>
      <c r="I22" s="199"/>
      <c r="J22" s="164"/>
      <c r="K22" s="199"/>
      <c r="L22" s="164"/>
      <c r="M22" s="199"/>
      <c r="N22" s="164"/>
      <c r="O22" s="199"/>
      <c r="P22" s="164"/>
      <c r="Q22" s="199"/>
      <c r="R22" s="164"/>
      <c r="S22" s="199"/>
      <c r="T22" s="164"/>
      <c r="U22" s="199"/>
      <c r="V22" s="164"/>
      <c r="W22" s="199"/>
      <c r="X22" s="164"/>
      <c r="Y22" s="199"/>
      <c r="Z22" s="164"/>
      <c r="AA22" s="199"/>
      <c r="AB22" s="164"/>
      <c r="AC22" s="199"/>
      <c r="AD22" s="164"/>
      <c r="AE22" s="199"/>
      <c r="AF22" s="164"/>
      <c r="AG22" s="199"/>
      <c r="AH22" s="164"/>
      <c r="AI22" s="199"/>
      <c r="AJ22" s="164"/>
      <c r="AK22" s="199"/>
      <c r="AL22" s="164"/>
      <c r="AM22" s="199"/>
      <c r="AN22" s="164"/>
      <c r="AO22" s="199"/>
      <c r="AP22" s="164"/>
      <c r="AQ22" s="199"/>
      <c r="AR22" s="164"/>
      <c r="AS22" s="199"/>
      <c r="AT22" s="164"/>
      <c r="AU22" s="199"/>
      <c r="AV22" s="164"/>
      <c r="AW22" s="199"/>
      <c r="AX22" s="164"/>
      <c r="AY22" s="199"/>
      <c r="AZ22" s="164"/>
      <c r="BA22" s="199"/>
      <c r="BB22" s="164"/>
      <c r="BC22" s="199"/>
      <c r="BD22" s="164"/>
      <c r="BE22" s="199"/>
      <c r="BF22" s="164"/>
      <c r="BG22" s="199"/>
      <c r="BH22" s="164"/>
      <c r="BI22" s="199"/>
      <c r="BJ22" s="412"/>
      <c r="BK22" s="418"/>
      <c r="BL22" s="414"/>
      <c r="BM22" s="420"/>
      <c r="BN22" s="386"/>
      <c r="BO22" s="420"/>
      <c r="BP22" s="386"/>
      <c r="BQ22" s="420"/>
      <c r="BR22" s="386"/>
      <c r="BS22" s="420"/>
      <c r="BT22" s="386"/>
      <c r="BU22" s="420"/>
      <c r="BV22" s="386"/>
      <c r="BW22" s="420"/>
      <c r="BX22" s="386"/>
      <c r="BY22" s="420"/>
      <c r="BZ22" s="386"/>
      <c r="CA22" s="420"/>
      <c r="CB22" s="386"/>
      <c r="CC22" s="420"/>
      <c r="CD22" s="386"/>
      <c r="CE22" s="420"/>
      <c r="CF22" s="386"/>
      <c r="CG22" s="420"/>
      <c r="CH22" s="386"/>
      <c r="CI22" s="420"/>
      <c r="CJ22" s="386"/>
      <c r="CK22" s="420"/>
      <c r="CL22" s="386"/>
      <c r="CM22" s="420"/>
      <c r="CN22" s="386"/>
      <c r="CO22" s="420"/>
      <c r="CP22" s="386"/>
      <c r="CQ22" s="420"/>
      <c r="CR22" s="386"/>
      <c r="CS22" s="420"/>
      <c r="CT22" s="386"/>
      <c r="CU22" s="420"/>
      <c r="CV22" s="386"/>
      <c r="CW22" s="420"/>
      <c r="CX22" s="386"/>
      <c r="CY22" s="420"/>
      <c r="CZ22" s="386"/>
      <c r="DA22" s="420"/>
      <c r="DB22" s="386"/>
      <c r="DC22" s="420"/>
      <c r="DD22" s="386"/>
      <c r="DE22" s="420"/>
      <c r="DF22" s="386"/>
      <c r="DG22" s="420"/>
      <c r="DH22" s="386"/>
      <c r="DI22" s="420"/>
      <c r="DJ22" s="386"/>
      <c r="DK22" s="420"/>
      <c r="DL22" s="386"/>
      <c r="DM22" s="420"/>
      <c r="DN22" s="386"/>
      <c r="DO22" s="412"/>
      <c r="DP22" s="389"/>
      <c r="DQ22" s="18"/>
      <c r="DR22" s="18"/>
      <c r="DS22" s="239"/>
      <c r="DT22" s="76"/>
      <c r="DU22" s="249"/>
      <c r="DV22" s="59"/>
      <c r="DW22" s="52"/>
      <c r="DX22" s="52"/>
      <c r="DY22" s="51"/>
      <c r="DZ22" s="52"/>
      <c r="EA22" s="52"/>
      <c r="EB22" s="117"/>
      <c r="EC22" s="7"/>
      <c r="ED22" s="271"/>
      <c r="EE22" s="274"/>
    </row>
    <row r="23" spans="1:135" x14ac:dyDescent="0.25">
      <c r="A23" s="13">
        <f>SUMIF('PY Ledger'!A:A,'10001'!C23,'PY Ledger'!D:D)</f>
        <v>12000</v>
      </c>
      <c r="B23" s="14">
        <f>SUMIF('PY Ledger'!A:A,'10001'!C23,'PY Ledger'!E:E)</f>
        <v>12000</v>
      </c>
      <c r="C23" s="66">
        <v>100011040</v>
      </c>
      <c r="D23" s="93" t="s">
        <v>838</v>
      </c>
      <c r="E23" s="114" t="s">
        <v>839</v>
      </c>
      <c r="F23" s="159">
        <v>100011040</v>
      </c>
      <c r="G23" s="198">
        <v>2029.32</v>
      </c>
      <c r="H23" s="214">
        <v>100021040</v>
      </c>
      <c r="I23" s="212">
        <v>0</v>
      </c>
      <c r="J23" s="214"/>
      <c r="K23" s="212"/>
      <c r="L23" s="214"/>
      <c r="M23" s="212"/>
      <c r="N23" s="214"/>
      <c r="O23" s="212"/>
      <c r="P23" s="214"/>
      <c r="Q23" s="212"/>
      <c r="R23" s="214"/>
      <c r="S23" s="212"/>
      <c r="T23" s="214">
        <v>110011040</v>
      </c>
      <c r="U23" s="212">
        <v>0</v>
      </c>
      <c r="V23" s="214">
        <v>110021040</v>
      </c>
      <c r="W23" s="212">
        <v>0</v>
      </c>
      <c r="X23" s="214">
        <v>110031040</v>
      </c>
      <c r="Y23" s="212">
        <v>85.99</v>
      </c>
      <c r="Z23" s="214">
        <v>110041040</v>
      </c>
      <c r="AA23" s="212">
        <v>0</v>
      </c>
      <c r="AB23" s="214">
        <v>110051040</v>
      </c>
      <c r="AC23" s="212">
        <v>0</v>
      </c>
      <c r="AD23" s="214">
        <v>110061040</v>
      </c>
      <c r="AE23" s="212">
        <v>545</v>
      </c>
      <c r="AF23" s="214">
        <v>110071040</v>
      </c>
      <c r="AG23" s="212">
        <v>84.35</v>
      </c>
      <c r="AH23" s="214">
        <v>110081040</v>
      </c>
      <c r="AI23" s="212">
        <v>812.65</v>
      </c>
      <c r="AJ23" s="214">
        <v>110091040</v>
      </c>
      <c r="AK23" s="212">
        <v>0</v>
      </c>
      <c r="AL23" s="214">
        <v>110101040</v>
      </c>
      <c r="AM23" s="212">
        <v>0</v>
      </c>
      <c r="AN23" s="214">
        <v>110111040</v>
      </c>
      <c r="AO23" s="212">
        <v>0</v>
      </c>
      <c r="AP23" s="214">
        <v>110121040</v>
      </c>
      <c r="AQ23" s="212">
        <v>64.41</v>
      </c>
      <c r="AR23" s="214">
        <v>110131040</v>
      </c>
      <c r="AS23" s="212">
        <v>0</v>
      </c>
      <c r="AT23" s="214">
        <v>110141040</v>
      </c>
      <c r="AU23" s="212">
        <v>0</v>
      </c>
      <c r="AV23" s="214">
        <v>110151040</v>
      </c>
      <c r="AW23" s="212">
        <v>0</v>
      </c>
      <c r="AX23" s="214">
        <v>110161040</v>
      </c>
      <c r="AY23" s="212">
        <v>0</v>
      </c>
      <c r="AZ23" s="214">
        <v>110171040</v>
      </c>
      <c r="BA23" s="212">
        <v>320</v>
      </c>
      <c r="BB23" s="214">
        <v>110181040</v>
      </c>
      <c r="BC23" s="212">
        <v>140</v>
      </c>
      <c r="BD23" s="214">
        <v>110191040</v>
      </c>
      <c r="BE23" s="212">
        <v>0</v>
      </c>
      <c r="BF23" s="214">
        <v>110201040</v>
      </c>
      <c r="BG23" s="212">
        <v>521.33000000000004</v>
      </c>
      <c r="BH23" s="214">
        <v>110211040</v>
      </c>
      <c r="BI23" s="212">
        <v>4.16</v>
      </c>
      <c r="BJ23" s="412">
        <v>4607.21</v>
      </c>
      <c r="BK23" s="413">
        <v>100011040</v>
      </c>
      <c r="BL23" s="414">
        <v>2603</v>
      </c>
      <c r="BM23" s="422">
        <v>100021040</v>
      </c>
      <c r="BN23" s="423">
        <v>0</v>
      </c>
      <c r="BO23" s="422"/>
      <c r="BP23" s="423"/>
      <c r="BQ23" s="422"/>
      <c r="BR23" s="423"/>
      <c r="BS23" s="422"/>
      <c r="BT23" s="423"/>
      <c r="BU23" s="422"/>
      <c r="BV23" s="423"/>
      <c r="BW23" s="422"/>
      <c r="BX23" s="423"/>
      <c r="BY23" s="422">
        <v>110011040</v>
      </c>
      <c r="BZ23" s="423">
        <v>0</v>
      </c>
      <c r="CA23" s="422">
        <v>110021040</v>
      </c>
      <c r="CB23" s="423">
        <v>150</v>
      </c>
      <c r="CC23" s="422">
        <v>110031040</v>
      </c>
      <c r="CD23" s="423">
        <v>455</v>
      </c>
      <c r="CE23" s="422">
        <v>110041040</v>
      </c>
      <c r="CF23" s="423">
        <v>0</v>
      </c>
      <c r="CG23" s="422">
        <v>110051040</v>
      </c>
      <c r="CH23" s="423">
        <v>0</v>
      </c>
      <c r="CI23" s="422">
        <v>110061040</v>
      </c>
      <c r="CJ23" s="423">
        <v>315</v>
      </c>
      <c r="CK23" s="422">
        <v>110071040</v>
      </c>
      <c r="CL23" s="423">
        <v>0</v>
      </c>
      <c r="CM23" s="422">
        <v>110081040</v>
      </c>
      <c r="CN23" s="423">
        <v>130</v>
      </c>
      <c r="CO23" s="422">
        <v>110091040</v>
      </c>
      <c r="CP23" s="423">
        <v>0</v>
      </c>
      <c r="CQ23" s="422">
        <v>110101040</v>
      </c>
      <c r="CR23" s="423">
        <v>0</v>
      </c>
      <c r="CS23" s="422">
        <v>110111040</v>
      </c>
      <c r="CT23" s="423">
        <v>0</v>
      </c>
      <c r="CU23" s="422">
        <v>110121040</v>
      </c>
      <c r="CV23" s="423">
        <v>90</v>
      </c>
      <c r="CW23" s="422">
        <v>110131040</v>
      </c>
      <c r="CX23" s="423">
        <v>0</v>
      </c>
      <c r="CY23" s="422">
        <v>110141040</v>
      </c>
      <c r="CZ23" s="423">
        <v>0</v>
      </c>
      <c r="DA23" s="422">
        <v>110151040</v>
      </c>
      <c r="DB23" s="423">
        <v>0</v>
      </c>
      <c r="DC23" s="422">
        <v>110161040</v>
      </c>
      <c r="DD23" s="423">
        <v>0</v>
      </c>
      <c r="DE23" s="422">
        <v>110171040</v>
      </c>
      <c r="DF23" s="423">
        <v>100</v>
      </c>
      <c r="DG23" s="422">
        <v>110181040</v>
      </c>
      <c r="DH23" s="423">
        <v>0</v>
      </c>
      <c r="DI23" s="422">
        <v>110191040</v>
      </c>
      <c r="DJ23" s="423">
        <v>160</v>
      </c>
      <c r="DK23" s="422">
        <v>110201040</v>
      </c>
      <c r="DL23" s="423">
        <v>280</v>
      </c>
      <c r="DM23" s="422">
        <v>110211040</v>
      </c>
      <c r="DN23" s="423">
        <v>0</v>
      </c>
      <c r="DO23" s="412">
        <v>4283</v>
      </c>
      <c r="DP23" s="384">
        <v>8890.2099999999991</v>
      </c>
      <c r="DQ23" s="14">
        <v>12000</v>
      </c>
      <c r="DR23" s="137"/>
      <c r="DS23" s="137">
        <f t="shared" ref="DS23:DS37" si="12">+DQ23+DR23</f>
        <v>12000</v>
      </c>
      <c r="DT23" s="75">
        <f t="shared" ref="DT23:DT37" si="13">+DQ23-DP23</f>
        <v>3109.7900000000009</v>
      </c>
      <c r="DU23" s="248">
        <f t="shared" ref="DU23:DU37" si="14">ROUND(((-DS23+(+DP23/DP$38*270000))),-3)</f>
        <v>3000</v>
      </c>
      <c r="DV23" s="58">
        <f t="shared" ref="DV23:DV37" si="15">+DS23+DU23</f>
        <v>15000</v>
      </c>
      <c r="DW23" s="51">
        <f t="shared" si="9"/>
        <v>12000</v>
      </c>
      <c r="DX23" s="51"/>
      <c r="DY23" s="51">
        <f>IF(DV23&gt;0,(ROUND((((+DV23*682/632))-DW23),-3)),0-DW23)</f>
        <v>4000</v>
      </c>
      <c r="DZ23" s="51"/>
      <c r="EA23" s="51">
        <f>SUM(DW23:DZ23)</f>
        <v>16000</v>
      </c>
      <c r="EB23" s="238"/>
      <c r="EC23" s="7">
        <f>SUMIF('CY Ledger'!A:A,'10001'!C23,'CY Ledger'!E:E)-DT23</f>
        <v>8890.2099999999991</v>
      </c>
      <c r="ED23" s="271" t="s">
        <v>937</v>
      </c>
      <c r="EE23" s="272" t="s">
        <v>937</v>
      </c>
    </row>
    <row r="24" spans="1:135" x14ac:dyDescent="0.25">
      <c r="A24" s="13">
        <f>SUMIF('PY Ledger'!A:A,'10001'!C24,'PY Ledger'!D:D)</f>
        <v>35000</v>
      </c>
      <c r="B24" s="14">
        <f>SUMIF('PY Ledger'!A:A,'10001'!C24,'PY Ledger'!E:E)</f>
        <v>35000</v>
      </c>
      <c r="C24" s="66">
        <v>100011041</v>
      </c>
      <c r="D24" s="93" t="s">
        <v>838</v>
      </c>
      <c r="E24" s="114" t="s">
        <v>840</v>
      </c>
      <c r="F24" s="159">
        <v>100011041</v>
      </c>
      <c r="G24" s="198">
        <v>3267.23</v>
      </c>
      <c r="H24" s="214">
        <v>100021041</v>
      </c>
      <c r="I24" s="212">
        <v>0</v>
      </c>
      <c r="J24" s="214"/>
      <c r="K24" s="212"/>
      <c r="L24" s="214"/>
      <c r="M24" s="212"/>
      <c r="N24" s="214"/>
      <c r="O24" s="212"/>
      <c r="P24" s="214"/>
      <c r="Q24" s="212"/>
      <c r="R24" s="214"/>
      <c r="S24" s="212"/>
      <c r="T24" s="214">
        <v>110011041</v>
      </c>
      <c r="U24" s="212">
        <v>240</v>
      </c>
      <c r="V24" s="214">
        <v>110021041</v>
      </c>
      <c r="W24" s="212">
        <v>282</v>
      </c>
      <c r="X24" s="214">
        <v>110031041</v>
      </c>
      <c r="Y24" s="212">
        <v>823</v>
      </c>
      <c r="Z24" s="214">
        <v>110041041</v>
      </c>
      <c r="AA24" s="212">
        <v>35</v>
      </c>
      <c r="AB24" s="214">
        <v>110051041</v>
      </c>
      <c r="AC24" s="212">
        <v>2270</v>
      </c>
      <c r="AD24" s="214">
        <v>110061041</v>
      </c>
      <c r="AE24" s="212">
        <v>974.5</v>
      </c>
      <c r="AF24" s="214">
        <v>110071041</v>
      </c>
      <c r="AG24" s="212">
        <v>0</v>
      </c>
      <c r="AH24" s="214">
        <v>110081041</v>
      </c>
      <c r="AI24" s="212">
        <v>517.85</v>
      </c>
      <c r="AJ24" s="214">
        <v>110091041</v>
      </c>
      <c r="AK24" s="212">
        <v>1656</v>
      </c>
      <c r="AL24" s="214">
        <v>110101041</v>
      </c>
      <c r="AM24" s="212">
        <v>0</v>
      </c>
      <c r="AN24" s="214">
        <v>110111041</v>
      </c>
      <c r="AO24" s="212">
        <v>25</v>
      </c>
      <c r="AP24" s="214">
        <v>110121041</v>
      </c>
      <c r="AQ24" s="212">
        <v>250.56</v>
      </c>
      <c r="AR24" s="214">
        <v>110131041</v>
      </c>
      <c r="AS24" s="212">
        <v>0</v>
      </c>
      <c r="AT24" s="214">
        <v>110141041</v>
      </c>
      <c r="AU24" s="212">
        <v>55</v>
      </c>
      <c r="AV24" s="214">
        <v>110151041</v>
      </c>
      <c r="AW24" s="212">
        <v>45</v>
      </c>
      <c r="AX24" s="214">
        <v>110161041</v>
      </c>
      <c r="AY24" s="212">
        <v>215</v>
      </c>
      <c r="AZ24" s="214">
        <v>110171041</v>
      </c>
      <c r="BA24" s="212">
        <v>280</v>
      </c>
      <c r="BB24" s="214">
        <v>110181041</v>
      </c>
      <c r="BC24" s="212">
        <v>0</v>
      </c>
      <c r="BD24" s="214">
        <v>110191041</v>
      </c>
      <c r="BE24" s="212">
        <v>0</v>
      </c>
      <c r="BF24" s="214">
        <v>110201041</v>
      </c>
      <c r="BG24" s="212">
        <v>701.75</v>
      </c>
      <c r="BH24" s="214">
        <v>110211041</v>
      </c>
      <c r="BI24" s="212">
        <v>0</v>
      </c>
      <c r="BJ24" s="412">
        <v>11637.89</v>
      </c>
      <c r="BK24" s="413">
        <v>100011041</v>
      </c>
      <c r="BL24" s="414">
        <v>13620</v>
      </c>
      <c r="BM24" s="422">
        <v>100021041</v>
      </c>
      <c r="BN24" s="423">
        <v>0</v>
      </c>
      <c r="BO24" s="422"/>
      <c r="BP24" s="423"/>
      <c r="BQ24" s="422"/>
      <c r="BR24" s="423"/>
      <c r="BS24" s="422"/>
      <c r="BT24" s="423"/>
      <c r="BU24" s="422"/>
      <c r="BV24" s="423"/>
      <c r="BW24" s="422"/>
      <c r="BX24" s="423"/>
      <c r="BY24" s="422">
        <v>110011041</v>
      </c>
      <c r="BZ24" s="423">
        <v>25</v>
      </c>
      <c r="CA24" s="422">
        <v>110021041</v>
      </c>
      <c r="CB24" s="423">
        <v>549</v>
      </c>
      <c r="CC24" s="422">
        <v>110031041</v>
      </c>
      <c r="CD24" s="423">
        <v>1105</v>
      </c>
      <c r="CE24" s="422">
        <v>110041041</v>
      </c>
      <c r="CF24" s="423">
        <v>125</v>
      </c>
      <c r="CG24" s="422">
        <v>110051041</v>
      </c>
      <c r="CH24" s="423">
        <v>25</v>
      </c>
      <c r="CI24" s="422">
        <v>110061041</v>
      </c>
      <c r="CJ24" s="423">
        <v>2462.1999999999998</v>
      </c>
      <c r="CK24" s="422">
        <v>110071041</v>
      </c>
      <c r="CL24" s="423">
        <v>25</v>
      </c>
      <c r="CM24" s="422">
        <v>110081041</v>
      </c>
      <c r="CN24" s="423">
        <v>775</v>
      </c>
      <c r="CO24" s="422">
        <v>110091041</v>
      </c>
      <c r="CP24" s="423">
        <v>420</v>
      </c>
      <c r="CQ24" s="422">
        <v>110101041</v>
      </c>
      <c r="CR24" s="423">
        <v>0</v>
      </c>
      <c r="CS24" s="422">
        <v>110111041</v>
      </c>
      <c r="CT24" s="423">
        <v>195</v>
      </c>
      <c r="CU24" s="422">
        <v>110121041</v>
      </c>
      <c r="CV24" s="423">
        <v>545</v>
      </c>
      <c r="CW24" s="422">
        <v>110131041</v>
      </c>
      <c r="CX24" s="423">
        <v>74</v>
      </c>
      <c r="CY24" s="422">
        <v>110141041</v>
      </c>
      <c r="CZ24" s="423">
        <v>235</v>
      </c>
      <c r="DA24" s="422">
        <v>110151041</v>
      </c>
      <c r="DB24" s="423">
        <v>90</v>
      </c>
      <c r="DC24" s="422">
        <v>110161041</v>
      </c>
      <c r="DD24" s="423">
        <v>0</v>
      </c>
      <c r="DE24" s="422">
        <v>110171041</v>
      </c>
      <c r="DF24" s="423">
        <v>485</v>
      </c>
      <c r="DG24" s="422">
        <v>110181041</v>
      </c>
      <c r="DH24" s="423">
        <v>160</v>
      </c>
      <c r="DI24" s="422">
        <v>110191041</v>
      </c>
      <c r="DJ24" s="423">
        <v>0</v>
      </c>
      <c r="DK24" s="422">
        <v>110201041</v>
      </c>
      <c r="DL24" s="423">
        <v>1385</v>
      </c>
      <c r="DM24" s="422">
        <v>110211041</v>
      </c>
      <c r="DN24" s="423">
        <v>25</v>
      </c>
      <c r="DO24" s="412">
        <v>22325.200000000001</v>
      </c>
      <c r="DP24" s="384">
        <v>33963.089999999997</v>
      </c>
      <c r="DQ24" s="14">
        <v>35000</v>
      </c>
      <c r="DR24" s="137"/>
      <c r="DS24" s="137">
        <f t="shared" si="12"/>
        <v>35000</v>
      </c>
      <c r="DT24" s="75">
        <f t="shared" si="13"/>
        <v>1036.9100000000035</v>
      </c>
      <c r="DU24" s="248">
        <f t="shared" si="14"/>
        <v>23000</v>
      </c>
      <c r="DV24" s="58">
        <f t="shared" si="15"/>
        <v>58000</v>
      </c>
      <c r="DW24" s="51">
        <f t="shared" si="9"/>
        <v>35000</v>
      </c>
      <c r="DX24" s="51"/>
      <c r="DY24" s="51">
        <f t="shared" ref="DY24:DY37" si="16">IF(DV24&gt;0,(ROUND((((+DV24*682/632))-DW24),-3)),0-DW24)</f>
        <v>28000</v>
      </c>
      <c r="DZ24" s="51"/>
      <c r="EA24" s="51">
        <f t="shared" ref="EA24:EA37" si="17">SUM(DW24:DZ24)</f>
        <v>63000</v>
      </c>
      <c r="EB24" s="238"/>
      <c r="EC24" s="7">
        <f>SUMIF('CY Ledger'!A:A,'10001'!C24,'CY Ledger'!E:E)-DT24</f>
        <v>33963.089999999997</v>
      </c>
      <c r="ED24" s="271" t="s">
        <v>937</v>
      </c>
      <c r="EE24" s="272" t="s">
        <v>937</v>
      </c>
    </row>
    <row r="25" spans="1:135" x14ac:dyDescent="0.25">
      <c r="A25" s="13">
        <f>SUMIF('PY Ledger'!A:A,'10001'!C25,'PY Ledger'!D:D)</f>
        <v>32000</v>
      </c>
      <c r="B25" s="14">
        <f>SUMIF('PY Ledger'!A:A,'10001'!C25,'PY Ledger'!E:E)</f>
        <v>32000</v>
      </c>
      <c r="C25" s="66">
        <v>100011042</v>
      </c>
      <c r="D25" s="93" t="s">
        <v>838</v>
      </c>
      <c r="E25" s="114" t="s">
        <v>801</v>
      </c>
      <c r="F25" s="159">
        <v>100011042</v>
      </c>
      <c r="G25" s="198">
        <v>5318.8</v>
      </c>
      <c r="H25" s="214">
        <v>100021042</v>
      </c>
      <c r="I25" s="212">
        <v>404.31</v>
      </c>
      <c r="J25" s="214"/>
      <c r="K25" s="212"/>
      <c r="L25" s="214"/>
      <c r="M25" s="212"/>
      <c r="N25" s="214"/>
      <c r="O25" s="212"/>
      <c r="P25" s="214"/>
      <c r="Q25" s="212"/>
      <c r="R25" s="214"/>
      <c r="S25" s="212"/>
      <c r="T25" s="214">
        <v>110011042</v>
      </c>
      <c r="U25" s="212">
        <v>0</v>
      </c>
      <c r="V25" s="214">
        <v>110021042</v>
      </c>
      <c r="W25" s="212">
        <v>0</v>
      </c>
      <c r="X25" s="214">
        <v>110031042</v>
      </c>
      <c r="Y25" s="212">
        <v>0</v>
      </c>
      <c r="Z25" s="214">
        <v>110041042</v>
      </c>
      <c r="AA25" s="212">
        <v>1600</v>
      </c>
      <c r="AB25" s="214">
        <v>110051042</v>
      </c>
      <c r="AC25" s="212">
        <v>-2467.64</v>
      </c>
      <c r="AD25" s="214">
        <v>110061042</v>
      </c>
      <c r="AE25" s="212">
        <v>1490</v>
      </c>
      <c r="AF25" s="214">
        <v>110071042</v>
      </c>
      <c r="AG25" s="212">
        <v>35</v>
      </c>
      <c r="AH25" s="214">
        <v>110081042</v>
      </c>
      <c r="AI25" s="212">
        <v>0</v>
      </c>
      <c r="AJ25" s="214">
        <v>110091042</v>
      </c>
      <c r="AK25" s="212">
        <v>0</v>
      </c>
      <c r="AL25" s="214">
        <v>110101042</v>
      </c>
      <c r="AM25" s="212">
        <v>0</v>
      </c>
      <c r="AN25" s="214">
        <v>110111042</v>
      </c>
      <c r="AO25" s="212">
        <v>0</v>
      </c>
      <c r="AP25" s="214">
        <v>110121042</v>
      </c>
      <c r="AQ25" s="212">
        <v>0</v>
      </c>
      <c r="AR25" s="214">
        <v>110131042</v>
      </c>
      <c r="AS25" s="212">
        <v>0</v>
      </c>
      <c r="AT25" s="214">
        <v>110141042</v>
      </c>
      <c r="AU25" s="212">
        <v>0</v>
      </c>
      <c r="AV25" s="214">
        <v>110151042</v>
      </c>
      <c r="AW25" s="212">
        <v>0</v>
      </c>
      <c r="AX25" s="214">
        <v>110161042</v>
      </c>
      <c r="AY25" s="212">
        <v>0</v>
      </c>
      <c r="AZ25" s="214">
        <v>110171042</v>
      </c>
      <c r="BA25" s="212">
        <v>2595</v>
      </c>
      <c r="BB25" s="214">
        <v>110181042</v>
      </c>
      <c r="BC25" s="212">
        <v>0</v>
      </c>
      <c r="BD25" s="214">
        <v>110191042</v>
      </c>
      <c r="BE25" s="212">
        <v>0</v>
      </c>
      <c r="BF25" s="214">
        <v>110201042</v>
      </c>
      <c r="BG25" s="212">
        <v>1240</v>
      </c>
      <c r="BH25" s="214">
        <v>110211042</v>
      </c>
      <c r="BI25" s="212">
        <v>0</v>
      </c>
      <c r="BJ25" s="412">
        <v>10215.470000000001</v>
      </c>
      <c r="BK25" s="413">
        <v>100011042</v>
      </c>
      <c r="BL25" s="414">
        <v>3233.2999999999997</v>
      </c>
      <c r="BM25" s="422">
        <v>100021042</v>
      </c>
      <c r="BN25" s="423">
        <v>2006.8300000000002</v>
      </c>
      <c r="BO25" s="422"/>
      <c r="BP25" s="423"/>
      <c r="BQ25" s="422"/>
      <c r="BR25" s="423"/>
      <c r="BS25" s="422"/>
      <c r="BT25" s="423"/>
      <c r="BU25" s="422"/>
      <c r="BV25" s="423"/>
      <c r="BW25" s="422"/>
      <c r="BX25" s="423"/>
      <c r="BY25" s="422">
        <v>110011042</v>
      </c>
      <c r="BZ25" s="423">
        <v>0</v>
      </c>
      <c r="CA25" s="422">
        <v>110021042</v>
      </c>
      <c r="CB25" s="423">
        <v>156.75</v>
      </c>
      <c r="CC25" s="422">
        <v>110031042</v>
      </c>
      <c r="CD25" s="423">
        <v>433.5</v>
      </c>
      <c r="CE25" s="422">
        <v>110041042</v>
      </c>
      <c r="CF25" s="423">
        <v>0</v>
      </c>
      <c r="CG25" s="422">
        <v>110051042</v>
      </c>
      <c r="CH25" s="423">
        <v>2552.89</v>
      </c>
      <c r="CI25" s="422">
        <v>110061042</v>
      </c>
      <c r="CJ25" s="423">
        <v>318</v>
      </c>
      <c r="CK25" s="422">
        <v>110071042</v>
      </c>
      <c r="CL25" s="423">
        <v>1918.88</v>
      </c>
      <c r="CM25" s="422">
        <v>110081042</v>
      </c>
      <c r="CN25" s="423">
        <v>210.5</v>
      </c>
      <c r="CO25" s="422">
        <v>110091042</v>
      </c>
      <c r="CP25" s="423">
        <v>0</v>
      </c>
      <c r="CQ25" s="422">
        <v>110101042</v>
      </c>
      <c r="CR25" s="423">
        <v>0</v>
      </c>
      <c r="CS25" s="422">
        <v>110111042</v>
      </c>
      <c r="CT25" s="423">
        <v>0</v>
      </c>
      <c r="CU25" s="422">
        <v>110121042</v>
      </c>
      <c r="CV25" s="423">
        <v>22</v>
      </c>
      <c r="CW25" s="422">
        <v>110131042</v>
      </c>
      <c r="CX25" s="423">
        <v>0</v>
      </c>
      <c r="CY25" s="422">
        <v>110141042</v>
      </c>
      <c r="CZ25" s="423">
        <v>32</v>
      </c>
      <c r="DA25" s="422">
        <v>110151042</v>
      </c>
      <c r="DB25" s="423">
        <v>0</v>
      </c>
      <c r="DC25" s="422">
        <v>110161042</v>
      </c>
      <c r="DD25" s="423">
        <v>52.45</v>
      </c>
      <c r="DE25" s="422">
        <v>110171042</v>
      </c>
      <c r="DF25" s="423">
        <v>350</v>
      </c>
      <c r="DG25" s="422">
        <v>110181042</v>
      </c>
      <c r="DH25" s="423">
        <v>0</v>
      </c>
      <c r="DI25" s="422">
        <v>110191042</v>
      </c>
      <c r="DJ25" s="423">
        <v>0</v>
      </c>
      <c r="DK25" s="422">
        <v>110201042</v>
      </c>
      <c r="DL25" s="423">
        <v>120</v>
      </c>
      <c r="DM25" s="422">
        <v>110211042</v>
      </c>
      <c r="DN25" s="423">
        <v>0</v>
      </c>
      <c r="DO25" s="412">
        <v>11407.099999999999</v>
      </c>
      <c r="DP25" s="384">
        <v>21622.57</v>
      </c>
      <c r="DQ25" s="14">
        <v>32000</v>
      </c>
      <c r="DR25" s="137"/>
      <c r="DS25" s="137">
        <f t="shared" si="12"/>
        <v>32000</v>
      </c>
      <c r="DT25" s="75">
        <f t="shared" si="13"/>
        <v>10377.43</v>
      </c>
      <c r="DU25" s="248">
        <f t="shared" si="14"/>
        <v>5000</v>
      </c>
      <c r="DV25" s="58">
        <f t="shared" si="15"/>
        <v>37000</v>
      </c>
      <c r="DW25" s="51">
        <f t="shared" si="9"/>
        <v>32000</v>
      </c>
      <c r="DX25" s="51"/>
      <c r="DY25" s="51">
        <f t="shared" si="16"/>
        <v>8000</v>
      </c>
      <c r="DZ25" s="51"/>
      <c r="EA25" s="51">
        <f t="shared" si="17"/>
        <v>40000</v>
      </c>
      <c r="EB25" s="238"/>
      <c r="EC25" s="7">
        <f>SUMIF('CY Ledger'!A:A,'10001'!C25,'CY Ledger'!E:E)-DT25</f>
        <v>21622.57</v>
      </c>
      <c r="ED25" s="271" t="s">
        <v>937</v>
      </c>
      <c r="EE25" s="272" t="s">
        <v>937</v>
      </c>
    </row>
    <row r="26" spans="1:135" x14ac:dyDescent="0.25">
      <c r="A26" s="13">
        <f>SUMIF('PY Ledger'!A:A,'10001'!C26,'PY Ledger'!D:D)</f>
        <v>70000</v>
      </c>
      <c r="B26" s="14">
        <f>SUMIF('PY Ledger'!A:A,'10001'!C26,'PY Ledger'!E:E)</f>
        <v>70000</v>
      </c>
      <c r="C26" s="66">
        <v>100011043</v>
      </c>
      <c r="D26" s="93" t="s">
        <v>838</v>
      </c>
      <c r="E26" s="114" t="s">
        <v>841</v>
      </c>
      <c r="F26" s="159">
        <v>100011043</v>
      </c>
      <c r="G26" s="198">
        <v>6452.42</v>
      </c>
      <c r="H26" s="214">
        <v>100021043</v>
      </c>
      <c r="I26" s="212">
        <v>0</v>
      </c>
      <c r="J26" s="214"/>
      <c r="K26" s="212"/>
      <c r="L26" s="214"/>
      <c r="M26" s="212"/>
      <c r="N26" s="214"/>
      <c r="O26" s="212"/>
      <c r="P26" s="214"/>
      <c r="Q26" s="212"/>
      <c r="R26" s="214"/>
      <c r="S26" s="212"/>
      <c r="T26" s="214">
        <v>110011043</v>
      </c>
      <c r="U26" s="212">
        <v>25</v>
      </c>
      <c r="V26" s="214">
        <v>110021043</v>
      </c>
      <c r="W26" s="212">
        <v>610.28</v>
      </c>
      <c r="X26" s="214">
        <v>110031043</v>
      </c>
      <c r="Y26" s="212">
        <v>-1616.03</v>
      </c>
      <c r="Z26" s="214">
        <v>110041043</v>
      </c>
      <c r="AA26" s="212">
        <v>60.05</v>
      </c>
      <c r="AB26" s="214">
        <v>110051043</v>
      </c>
      <c r="AC26" s="212">
        <v>178.6</v>
      </c>
      <c r="AD26" s="214">
        <v>110061043</v>
      </c>
      <c r="AE26" s="212">
        <v>2159.25</v>
      </c>
      <c r="AF26" s="214">
        <v>110071043</v>
      </c>
      <c r="AG26" s="212">
        <v>64.7</v>
      </c>
      <c r="AH26" s="214">
        <v>110081043</v>
      </c>
      <c r="AI26" s="212">
        <v>443</v>
      </c>
      <c r="AJ26" s="214">
        <v>110091043</v>
      </c>
      <c r="AK26" s="212">
        <v>172.5</v>
      </c>
      <c r="AL26" s="214">
        <v>110101043</v>
      </c>
      <c r="AM26" s="212">
        <v>0</v>
      </c>
      <c r="AN26" s="214">
        <v>110111043</v>
      </c>
      <c r="AO26" s="212">
        <v>40.299999999999997</v>
      </c>
      <c r="AP26" s="214">
        <v>110121043</v>
      </c>
      <c r="AQ26" s="212">
        <v>418.5</v>
      </c>
      <c r="AR26" s="214">
        <v>110131043</v>
      </c>
      <c r="AS26" s="212">
        <v>45</v>
      </c>
      <c r="AT26" s="214">
        <v>110141043</v>
      </c>
      <c r="AU26" s="212">
        <v>0</v>
      </c>
      <c r="AV26" s="214">
        <v>110151043</v>
      </c>
      <c r="AW26" s="212">
        <v>36.6</v>
      </c>
      <c r="AX26" s="214">
        <v>110161043</v>
      </c>
      <c r="AY26" s="212">
        <v>531.5</v>
      </c>
      <c r="AZ26" s="214">
        <v>110171043</v>
      </c>
      <c r="BA26" s="212">
        <v>1094.6400000000001</v>
      </c>
      <c r="BB26" s="214">
        <v>110181043</v>
      </c>
      <c r="BC26" s="212">
        <v>0</v>
      </c>
      <c r="BD26" s="214">
        <v>110191043</v>
      </c>
      <c r="BE26" s="212">
        <v>197.5</v>
      </c>
      <c r="BF26" s="214">
        <v>110201043</v>
      </c>
      <c r="BG26" s="212">
        <v>2386.0300000000002</v>
      </c>
      <c r="BH26" s="214">
        <v>110211043</v>
      </c>
      <c r="BI26" s="212">
        <v>0</v>
      </c>
      <c r="BJ26" s="412">
        <v>13299.84</v>
      </c>
      <c r="BK26" s="413">
        <v>100011043</v>
      </c>
      <c r="BL26" s="414">
        <v>4221.7000000000007</v>
      </c>
      <c r="BM26" s="422">
        <v>100021043</v>
      </c>
      <c r="BN26" s="423">
        <v>0</v>
      </c>
      <c r="BO26" s="422"/>
      <c r="BP26" s="423"/>
      <c r="BQ26" s="422"/>
      <c r="BR26" s="423"/>
      <c r="BS26" s="422"/>
      <c r="BT26" s="423"/>
      <c r="BU26" s="422"/>
      <c r="BV26" s="423"/>
      <c r="BW26" s="422"/>
      <c r="BX26" s="423"/>
      <c r="BY26" s="422">
        <v>110011043</v>
      </c>
      <c r="BZ26" s="423">
        <v>339.9</v>
      </c>
      <c r="CA26" s="422">
        <v>110021043</v>
      </c>
      <c r="CB26" s="423">
        <v>348</v>
      </c>
      <c r="CC26" s="422">
        <v>110031043</v>
      </c>
      <c r="CD26" s="423">
        <v>5642.4</v>
      </c>
      <c r="CE26" s="422">
        <v>110041043</v>
      </c>
      <c r="CF26" s="423">
        <v>0</v>
      </c>
      <c r="CG26" s="422">
        <v>110051043</v>
      </c>
      <c r="CH26" s="423">
        <v>39.9</v>
      </c>
      <c r="CI26" s="422">
        <v>110061043</v>
      </c>
      <c r="CJ26" s="423">
        <v>1433.8</v>
      </c>
      <c r="CK26" s="422">
        <v>110071043</v>
      </c>
      <c r="CL26" s="423">
        <v>315.85000000000002</v>
      </c>
      <c r="CM26" s="422">
        <v>110081043</v>
      </c>
      <c r="CN26" s="423">
        <v>315.84999999999997</v>
      </c>
      <c r="CO26" s="422">
        <v>110091043</v>
      </c>
      <c r="CP26" s="423">
        <v>0</v>
      </c>
      <c r="CQ26" s="422">
        <v>110101043</v>
      </c>
      <c r="CR26" s="423">
        <v>19.95</v>
      </c>
      <c r="CS26" s="422">
        <v>110111043</v>
      </c>
      <c r="CT26" s="423">
        <v>150</v>
      </c>
      <c r="CU26" s="422">
        <v>110121043</v>
      </c>
      <c r="CV26" s="423">
        <v>339.75</v>
      </c>
      <c r="CW26" s="422">
        <v>110131043</v>
      </c>
      <c r="CX26" s="423">
        <v>0</v>
      </c>
      <c r="CY26" s="422">
        <v>110141043</v>
      </c>
      <c r="CZ26" s="423">
        <v>294.95</v>
      </c>
      <c r="DA26" s="422">
        <v>110151043</v>
      </c>
      <c r="DB26" s="423">
        <v>0</v>
      </c>
      <c r="DC26" s="422">
        <v>110161043</v>
      </c>
      <c r="DD26" s="423">
        <v>59.85</v>
      </c>
      <c r="DE26" s="422">
        <v>110171043</v>
      </c>
      <c r="DF26" s="423">
        <v>692.4</v>
      </c>
      <c r="DG26" s="422">
        <v>110181043</v>
      </c>
      <c r="DH26" s="423">
        <v>0</v>
      </c>
      <c r="DI26" s="422">
        <v>110191043</v>
      </c>
      <c r="DJ26" s="423">
        <v>128</v>
      </c>
      <c r="DK26" s="422">
        <v>110201043</v>
      </c>
      <c r="DL26" s="423">
        <v>548.34999999999991</v>
      </c>
      <c r="DM26" s="422">
        <v>110211043</v>
      </c>
      <c r="DN26" s="423">
        <v>0</v>
      </c>
      <c r="DO26" s="412">
        <v>14890.65</v>
      </c>
      <c r="DP26" s="384">
        <v>28190.489999999998</v>
      </c>
      <c r="DQ26" s="14">
        <v>70000</v>
      </c>
      <c r="DR26" s="137"/>
      <c r="DS26" s="137">
        <f t="shared" si="12"/>
        <v>70000</v>
      </c>
      <c r="DT26" s="75">
        <f t="shared" si="13"/>
        <v>41809.51</v>
      </c>
      <c r="DU26" s="248">
        <f t="shared" si="14"/>
        <v>-22000</v>
      </c>
      <c r="DV26" s="58">
        <f t="shared" si="15"/>
        <v>48000</v>
      </c>
      <c r="DW26" s="51">
        <f t="shared" si="9"/>
        <v>70000</v>
      </c>
      <c r="DX26" s="51"/>
      <c r="DY26" s="51">
        <f t="shared" si="16"/>
        <v>-18000</v>
      </c>
      <c r="DZ26" s="51"/>
      <c r="EA26" s="51">
        <f t="shared" si="17"/>
        <v>52000</v>
      </c>
      <c r="EB26" s="238"/>
      <c r="EC26" s="7">
        <f>SUMIF('CY Ledger'!A:A,'10001'!C26,'CY Ledger'!E:E)-DT26</f>
        <v>28190.489999999998</v>
      </c>
      <c r="ED26" s="271" t="s">
        <v>937</v>
      </c>
      <c r="EE26" s="272" t="s">
        <v>937</v>
      </c>
    </row>
    <row r="27" spans="1:135" x14ac:dyDescent="0.25">
      <c r="A27" s="13">
        <f>SUMIF('PY Ledger'!A:A,'10001'!C27,'PY Ledger'!D:D)</f>
        <v>50000</v>
      </c>
      <c r="B27" s="14">
        <f>SUMIF('PY Ledger'!A:A,'10001'!C27,'PY Ledger'!E:E)</f>
        <v>50000</v>
      </c>
      <c r="C27" s="66">
        <v>100011044</v>
      </c>
      <c r="D27" s="93" t="s">
        <v>838</v>
      </c>
      <c r="E27" s="114" t="s">
        <v>842</v>
      </c>
      <c r="F27" s="159">
        <v>100011044</v>
      </c>
      <c r="G27" s="198">
        <v>-3054.38</v>
      </c>
      <c r="H27" s="214">
        <v>100021044</v>
      </c>
      <c r="I27" s="212">
        <v>0</v>
      </c>
      <c r="J27" s="214"/>
      <c r="K27" s="212"/>
      <c r="L27" s="214"/>
      <c r="M27" s="212"/>
      <c r="N27" s="214"/>
      <c r="O27" s="212"/>
      <c r="P27" s="214"/>
      <c r="Q27" s="212"/>
      <c r="R27" s="214"/>
      <c r="S27" s="212"/>
      <c r="T27" s="214">
        <v>110011044</v>
      </c>
      <c r="U27" s="212">
        <v>0</v>
      </c>
      <c r="V27" s="214">
        <v>110021044</v>
      </c>
      <c r="W27" s="212">
        <v>0</v>
      </c>
      <c r="X27" s="214">
        <v>110031044</v>
      </c>
      <c r="Y27" s="212">
        <v>100.75</v>
      </c>
      <c r="Z27" s="214">
        <v>110041044</v>
      </c>
      <c r="AA27" s="212">
        <v>0</v>
      </c>
      <c r="AB27" s="214">
        <v>110051044</v>
      </c>
      <c r="AC27" s="212">
        <v>0</v>
      </c>
      <c r="AD27" s="214">
        <v>110061044</v>
      </c>
      <c r="AE27" s="212">
        <v>23.5</v>
      </c>
      <c r="AF27" s="214">
        <v>110071044</v>
      </c>
      <c r="AG27" s="212">
        <v>59.88</v>
      </c>
      <c r="AH27" s="214">
        <v>110081044</v>
      </c>
      <c r="AI27" s="212">
        <v>0</v>
      </c>
      <c r="AJ27" s="214">
        <v>110091044</v>
      </c>
      <c r="AK27" s="212">
        <v>83.5</v>
      </c>
      <c r="AL27" s="214">
        <v>110101044</v>
      </c>
      <c r="AM27" s="212">
        <v>0</v>
      </c>
      <c r="AN27" s="214">
        <v>110111044</v>
      </c>
      <c r="AO27" s="212">
        <v>0</v>
      </c>
      <c r="AP27" s="214">
        <v>110121044</v>
      </c>
      <c r="AQ27" s="212">
        <v>0</v>
      </c>
      <c r="AR27" s="214">
        <v>110131044</v>
      </c>
      <c r="AS27" s="212">
        <v>0</v>
      </c>
      <c r="AT27" s="214">
        <v>110141044</v>
      </c>
      <c r="AU27" s="212">
        <v>0</v>
      </c>
      <c r="AV27" s="214">
        <v>110151044</v>
      </c>
      <c r="AW27" s="212">
        <v>0</v>
      </c>
      <c r="AX27" s="214">
        <v>110161044</v>
      </c>
      <c r="AY27" s="212">
        <v>0</v>
      </c>
      <c r="AZ27" s="214">
        <v>110171044</v>
      </c>
      <c r="BA27" s="212">
        <v>63.75</v>
      </c>
      <c r="BB27" s="214">
        <v>110181044</v>
      </c>
      <c r="BC27" s="212">
        <v>0</v>
      </c>
      <c r="BD27" s="214">
        <v>110191044</v>
      </c>
      <c r="BE27" s="212">
        <v>0</v>
      </c>
      <c r="BF27" s="214">
        <v>110201044</v>
      </c>
      <c r="BG27" s="212">
        <v>251.63</v>
      </c>
      <c r="BH27" s="214">
        <v>110211044</v>
      </c>
      <c r="BI27" s="212">
        <v>0</v>
      </c>
      <c r="BJ27" s="412">
        <v>-2471.37</v>
      </c>
      <c r="BK27" s="413">
        <v>100011044</v>
      </c>
      <c r="BL27" s="414">
        <v>10601.5</v>
      </c>
      <c r="BM27" s="422">
        <v>100021044</v>
      </c>
      <c r="BN27" s="423">
        <v>0</v>
      </c>
      <c r="BO27" s="422"/>
      <c r="BP27" s="423"/>
      <c r="BQ27" s="422"/>
      <c r="BR27" s="423"/>
      <c r="BS27" s="422"/>
      <c r="BT27" s="423"/>
      <c r="BU27" s="422"/>
      <c r="BV27" s="423"/>
      <c r="BW27" s="422"/>
      <c r="BX27" s="423"/>
      <c r="BY27" s="422">
        <v>110011044</v>
      </c>
      <c r="BZ27" s="423">
        <v>0</v>
      </c>
      <c r="CA27" s="422">
        <v>110021044</v>
      </c>
      <c r="CB27" s="423">
        <v>500</v>
      </c>
      <c r="CC27" s="422">
        <v>110031044</v>
      </c>
      <c r="CD27" s="423">
        <v>250</v>
      </c>
      <c r="CE27" s="422">
        <v>110041044</v>
      </c>
      <c r="CF27" s="423">
        <v>70.5</v>
      </c>
      <c r="CG27" s="422">
        <v>110051044</v>
      </c>
      <c r="CH27" s="423">
        <v>0</v>
      </c>
      <c r="CI27" s="422">
        <v>110061044</v>
      </c>
      <c r="CJ27" s="423">
        <v>0</v>
      </c>
      <c r="CK27" s="422">
        <v>110071044</v>
      </c>
      <c r="CL27" s="423">
        <v>0</v>
      </c>
      <c r="CM27" s="422">
        <v>110081044</v>
      </c>
      <c r="CN27" s="423">
        <v>0</v>
      </c>
      <c r="CO27" s="422">
        <v>110091044</v>
      </c>
      <c r="CP27" s="423">
        <v>0</v>
      </c>
      <c r="CQ27" s="422">
        <v>110101044</v>
      </c>
      <c r="CR27" s="423">
        <v>0</v>
      </c>
      <c r="CS27" s="422">
        <v>110111044</v>
      </c>
      <c r="CT27" s="423">
        <v>350</v>
      </c>
      <c r="CU27" s="422">
        <v>110121044</v>
      </c>
      <c r="CV27" s="423">
        <v>150</v>
      </c>
      <c r="CW27" s="422">
        <v>110131044</v>
      </c>
      <c r="CX27" s="423">
        <v>0</v>
      </c>
      <c r="CY27" s="422">
        <v>110141044</v>
      </c>
      <c r="CZ27" s="423">
        <v>70.5</v>
      </c>
      <c r="DA27" s="422">
        <v>110151044</v>
      </c>
      <c r="DB27" s="423">
        <v>0</v>
      </c>
      <c r="DC27" s="422">
        <v>110161044</v>
      </c>
      <c r="DD27" s="423">
        <v>450</v>
      </c>
      <c r="DE27" s="422">
        <v>110171044</v>
      </c>
      <c r="DF27" s="423">
        <v>0</v>
      </c>
      <c r="DG27" s="422">
        <v>110181044</v>
      </c>
      <c r="DH27" s="423">
        <v>40</v>
      </c>
      <c r="DI27" s="422">
        <v>110191044</v>
      </c>
      <c r="DJ27" s="423">
        <v>0</v>
      </c>
      <c r="DK27" s="422">
        <v>110201044</v>
      </c>
      <c r="DL27" s="423">
        <v>0</v>
      </c>
      <c r="DM27" s="422">
        <v>110211044</v>
      </c>
      <c r="DN27" s="423">
        <v>0</v>
      </c>
      <c r="DO27" s="412">
        <v>12482.5</v>
      </c>
      <c r="DP27" s="384">
        <v>10011.130000000001</v>
      </c>
      <c r="DQ27" s="14">
        <v>50000</v>
      </c>
      <c r="DR27" s="137"/>
      <c r="DS27" s="137">
        <f t="shared" si="12"/>
        <v>50000</v>
      </c>
      <c r="DT27" s="75">
        <f t="shared" si="13"/>
        <v>39988.869999999995</v>
      </c>
      <c r="DU27" s="248">
        <f t="shared" si="14"/>
        <v>-33000</v>
      </c>
      <c r="DV27" s="58">
        <f t="shared" si="15"/>
        <v>17000</v>
      </c>
      <c r="DW27" s="51">
        <f t="shared" si="9"/>
        <v>50000</v>
      </c>
      <c r="DX27" s="51"/>
      <c r="DY27" s="51">
        <f t="shared" si="16"/>
        <v>-32000</v>
      </c>
      <c r="DZ27" s="51"/>
      <c r="EA27" s="51">
        <f t="shared" si="17"/>
        <v>18000</v>
      </c>
      <c r="EB27" s="238"/>
      <c r="EC27" s="7">
        <f>SUMIF('CY Ledger'!A:A,'10001'!C27,'CY Ledger'!E:E)-DT27</f>
        <v>10011.130000000005</v>
      </c>
      <c r="ED27" s="271" t="s">
        <v>937</v>
      </c>
      <c r="EE27" s="272" t="s">
        <v>937</v>
      </c>
    </row>
    <row r="28" spans="1:135" x14ac:dyDescent="0.25">
      <c r="A28" s="13">
        <f>SUMIF('PY Ledger'!A:A,'10001'!C28,'PY Ledger'!D:D)</f>
        <v>35000</v>
      </c>
      <c r="B28" s="14">
        <f>SUMIF('PY Ledger'!A:A,'10001'!C28,'PY Ledger'!E:E)</f>
        <v>35000</v>
      </c>
      <c r="C28" s="66">
        <v>100011045</v>
      </c>
      <c r="D28" s="93" t="s">
        <v>838</v>
      </c>
      <c r="E28" s="114" t="s">
        <v>843</v>
      </c>
      <c r="F28" s="159">
        <v>100011045</v>
      </c>
      <c r="G28" s="198">
        <v>2447.0300000000002</v>
      </c>
      <c r="H28" s="214">
        <v>100021045</v>
      </c>
      <c r="I28" s="212">
        <v>0</v>
      </c>
      <c r="J28" s="214"/>
      <c r="K28" s="212"/>
      <c r="L28" s="214"/>
      <c r="M28" s="212"/>
      <c r="N28" s="214"/>
      <c r="O28" s="212"/>
      <c r="P28" s="214"/>
      <c r="Q28" s="212"/>
      <c r="R28" s="214"/>
      <c r="S28" s="212"/>
      <c r="T28" s="214">
        <v>110011045</v>
      </c>
      <c r="U28" s="212">
        <v>0</v>
      </c>
      <c r="V28" s="214">
        <v>110021045</v>
      </c>
      <c r="W28" s="212">
        <v>-8141</v>
      </c>
      <c r="X28" s="214">
        <v>110031045</v>
      </c>
      <c r="Y28" s="212">
        <v>1957.26</v>
      </c>
      <c r="Z28" s="214">
        <v>110041045</v>
      </c>
      <c r="AA28" s="212">
        <v>0</v>
      </c>
      <c r="AB28" s="214">
        <v>110051045</v>
      </c>
      <c r="AC28" s="212">
        <v>0</v>
      </c>
      <c r="AD28" s="214">
        <v>110061045</v>
      </c>
      <c r="AE28" s="212">
        <v>692.75</v>
      </c>
      <c r="AF28" s="214">
        <v>110071045</v>
      </c>
      <c r="AG28" s="212">
        <v>0</v>
      </c>
      <c r="AH28" s="214">
        <v>110081045</v>
      </c>
      <c r="AI28" s="212">
        <v>795</v>
      </c>
      <c r="AJ28" s="214">
        <v>110091045</v>
      </c>
      <c r="AK28" s="212">
        <v>2483</v>
      </c>
      <c r="AL28" s="214">
        <v>110101045</v>
      </c>
      <c r="AM28" s="212">
        <v>0</v>
      </c>
      <c r="AN28" s="214">
        <v>110111045</v>
      </c>
      <c r="AO28" s="212">
        <v>0</v>
      </c>
      <c r="AP28" s="214">
        <v>110121045</v>
      </c>
      <c r="AQ28" s="212">
        <v>-740</v>
      </c>
      <c r="AR28" s="214">
        <v>110131045</v>
      </c>
      <c r="AS28" s="212">
        <v>0</v>
      </c>
      <c r="AT28" s="214">
        <v>110141045</v>
      </c>
      <c r="AU28" s="212">
        <v>54</v>
      </c>
      <c r="AV28" s="214">
        <v>110151045</v>
      </c>
      <c r="AW28" s="212">
        <v>2020</v>
      </c>
      <c r="AX28" s="214">
        <v>110161045</v>
      </c>
      <c r="AY28" s="212">
        <v>0</v>
      </c>
      <c r="AZ28" s="214">
        <v>110171045</v>
      </c>
      <c r="BA28" s="212">
        <v>0</v>
      </c>
      <c r="BB28" s="214">
        <v>110181045</v>
      </c>
      <c r="BC28" s="212">
        <v>0</v>
      </c>
      <c r="BD28" s="214">
        <v>110191045</v>
      </c>
      <c r="BE28" s="212">
        <v>0</v>
      </c>
      <c r="BF28" s="214">
        <v>110201045</v>
      </c>
      <c r="BG28" s="212">
        <v>850</v>
      </c>
      <c r="BH28" s="214">
        <v>110211045</v>
      </c>
      <c r="BI28" s="212">
        <v>0</v>
      </c>
      <c r="BJ28" s="412">
        <v>2418.0400000000004</v>
      </c>
      <c r="BK28" s="413">
        <v>100011045</v>
      </c>
      <c r="BL28" s="414">
        <v>14340.5</v>
      </c>
      <c r="BM28" s="422">
        <v>100021045</v>
      </c>
      <c r="BN28" s="423">
        <v>0</v>
      </c>
      <c r="BO28" s="422"/>
      <c r="BP28" s="423"/>
      <c r="BQ28" s="422"/>
      <c r="BR28" s="423"/>
      <c r="BS28" s="422"/>
      <c r="BT28" s="423"/>
      <c r="BU28" s="422"/>
      <c r="BV28" s="423"/>
      <c r="BW28" s="422"/>
      <c r="BX28" s="423"/>
      <c r="BY28" s="422">
        <v>110011045</v>
      </c>
      <c r="BZ28" s="423">
        <v>0</v>
      </c>
      <c r="CA28" s="422">
        <v>110021045</v>
      </c>
      <c r="CB28" s="423">
        <v>9124.5</v>
      </c>
      <c r="CC28" s="422">
        <v>110031045</v>
      </c>
      <c r="CD28" s="423">
        <v>1245</v>
      </c>
      <c r="CE28" s="422">
        <v>110041045</v>
      </c>
      <c r="CF28" s="423">
        <v>0</v>
      </c>
      <c r="CG28" s="422">
        <v>110051045</v>
      </c>
      <c r="CH28" s="423">
        <v>0</v>
      </c>
      <c r="CI28" s="422">
        <v>110061045</v>
      </c>
      <c r="CJ28" s="423">
        <v>535</v>
      </c>
      <c r="CK28" s="422">
        <v>110071045</v>
      </c>
      <c r="CL28" s="423">
        <v>0</v>
      </c>
      <c r="CM28" s="422">
        <v>110081045</v>
      </c>
      <c r="CN28" s="423">
        <v>3216</v>
      </c>
      <c r="CO28" s="422">
        <v>110091045</v>
      </c>
      <c r="CP28" s="423">
        <v>0</v>
      </c>
      <c r="CQ28" s="422">
        <v>110101045</v>
      </c>
      <c r="CR28" s="423">
        <v>0</v>
      </c>
      <c r="CS28" s="422">
        <v>110111045</v>
      </c>
      <c r="CT28" s="423">
        <v>0</v>
      </c>
      <c r="CU28" s="422">
        <v>110121045</v>
      </c>
      <c r="CV28" s="423">
        <v>890</v>
      </c>
      <c r="CW28" s="422">
        <v>110131045</v>
      </c>
      <c r="CX28" s="423">
        <v>1855</v>
      </c>
      <c r="CY28" s="422">
        <v>110141045</v>
      </c>
      <c r="CZ28" s="423">
        <v>250</v>
      </c>
      <c r="DA28" s="422">
        <v>110151045</v>
      </c>
      <c r="DB28" s="423">
        <v>0</v>
      </c>
      <c r="DC28" s="422">
        <v>110161045</v>
      </c>
      <c r="DD28" s="423">
        <v>0</v>
      </c>
      <c r="DE28" s="422">
        <v>110171045</v>
      </c>
      <c r="DF28" s="423">
        <v>0</v>
      </c>
      <c r="DG28" s="422">
        <v>110181045</v>
      </c>
      <c r="DH28" s="423">
        <v>0</v>
      </c>
      <c r="DI28" s="422">
        <v>110191045</v>
      </c>
      <c r="DJ28" s="423">
        <v>0</v>
      </c>
      <c r="DK28" s="422">
        <v>110201045</v>
      </c>
      <c r="DL28" s="423">
        <v>320</v>
      </c>
      <c r="DM28" s="422">
        <v>110211045</v>
      </c>
      <c r="DN28" s="423">
        <v>0</v>
      </c>
      <c r="DO28" s="412">
        <v>31776</v>
      </c>
      <c r="DP28" s="384">
        <v>34194.04</v>
      </c>
      <c r="DQ28" s="14">
        <v>35000</v>
      </c>
      <c r="DR28" s="137"/>
      <c r="DS28" s="137">
        <f t="shared" si="12"/>
        <v>35000</v>
      </c>
      <c r="DT28" s="75">
        <f t="shared" si="13"/>
        <v>805.95999999999913</v>
      </c>
      <c r="DU28" s="248">
        <f t="shared" si="14"/>
        <v>24000</v>
      </c>
      <c r="DV28" s="58">
        <f t="shared" si="15"/>
        <v>59000</v>
      </c>
      <c r="DW28" s="51">
        <f t="shared" si="9"/>
        <v>35000</v>
      </c>
      <c r="DX28" s="51"/>
      <c r="DY28" s="51">
        <f t="shared" si="16"/>
        <v>29000</v>
      </c>
      <c r="DZ28" s="51"/>
      <c r="EA28" s="51">
        <f t="shared" si="17"/>
        <v>64000</v>
      </c>
      <c r="EB28" s="238"/>
      <c r="EC28" s="7">
        <f>SUMIF('CY Ledger'!A:A,'10001'!C28,'CY Ledger'!E:E)-DT28</f>
        <v>34194.04</v>
      </c>
      <c r="ED28" s="271" t="s">
        <v>937</v>
      </c>
      <c r="EE28" s="272" t="s">
        <v>937</v>
      </c>
    </row>
    <row r="29" spans="1:135" x14ac:dyDescent="0.25">
      <c r="A29" s="13">
        <f>SUMIF('PY Ledger'!A:A,'10001'!C29,'PY Ledger'!D:D)</f>
        <v>10000</v>
      </c>
      <c r="B29" s="14">
        <f>SUMIF('PY Ledger'!A:A,'10001'!C29,'PY Ledger'!E:E)</f>
        <v>10000</v>
      </c>
      <c r="C29" s="66">
        <v>100011046</v>
      </c>
      <c r="D29" s="93" t="s">
        <v>838</v>
      </c>
      <c r="E29" s="114" t="s">
        <v>844</v>
      </c>
      <c r="F29" s="159">
        <v>100011046</v>
      </c>
      <c r="G29" s="198">
        <v>0</v>
      </c>
      <c r="H29" s="214">
        <v>100021046</v>
      </c>
      <c r="I29" s="212">
        <v>0</v>
      </c>
      <c r="J29" s="214"/>
      <c r="K29" s="212"/>
      <c r="L29" s="214"/>
      <c r="M29" s="212"/>
      <c r="N29" s="214"/>
      <c r="O29" s="212"/>
      <c r="P29" s="214"/>
      <c r="Q29" s="212"/>
      <c r="R29" s="214"/>
      <c r="S29" s="212"/>
      <c r="T29" s="214">
        <v>110011046</v>
      </c>
      <c r="U29" s="212">
        <v>0</v>
      </c>
      <c r="V29" s="214">
        <v>110021046</v>
      </c>
      <c r="W29" s="212">
        <v>0</v>
      </c>
      <c r="X29" s="214">
        <v>110031046</v>
      </c>
      <c r="Y29" s="212">
        <v>0</v>
      </c>
      <c r="Z29" s="214">
        <v>110041046</v>
      </c>
      <c r="AA29" s="212">
        <v>0</v>
      </c>
      <c r="AB29" s="214">
        <v>110051046</v>
      </c>
      <c r="AC29" s="212">
        <v>0</v>
      </c>
      <c r="AD29" s="214">
        <v>110061046</v>
      </c>
      <c r="AE29" s="212">
        <v>0</v>
      </c>
      <c r="AF29" s="214">
        <v>110071046</v>
      </c>
      <c r="AG29" s="212">
        <v>0</v>
      </c>
      <c r="AH29" s="214">
        <v>110081046</v>
      </c>
      <c r="AI29" s="212">
        <v>0</v>
      </c>
      <c r="AJ29" s="214">
        <v>110091046</v>
      </c>
      <c r="AK29" s="212">
        <v>0</v>
      </c>
      <c r="AL29" s="214">
        <v>110101046</v>
      </c>
      <c r="AM29" s="212">
        <v>0</v>
      </c>
      <c r="AN29" s="214">
        <v>110111046</v>
      </c>
      <c r="AO29" s="212">
        <v>0</v>
      </c>
      <c r="AP29" s="214">
        <v>110121046</v>
      </c>
      <c r="AQ29" s="212">
        <v>0</v>
      </c>
      <c r="AR29" s="214">
        <v>110131046</v>
      </c>
      <c r="AS29" s="212">
        <v>0</v>
      </c>
      <c r="AT29" s="214">
        <v>110141046</v>
      </c>
      <c r="AU29" s="212">
        <v>0</v>
      </c>
      <c r="AV29" s="214">
        <v>110151046</v>
      </c>
      <c r="AW29" s="212">
        <v>0</v>
      </c>
      <c r="AX29" s="214">
        <v>110161046</v>
      </c>
      <c r="AY29" s="212">
        <v>0</v>
      </c>
      <c r="AZ29" s="214">
        <v>110171046</v>
      </c>
      <c r="BA29" s="212">
        <v>0</v>
      </c>
      <c r="BB29" s="214">
        <v>110181046</v>
      </c>
      <c r="BC29" s="212">
        <v>0</v>
      </c>
      <c r="BD29" s="214">
        <v>110191046</v>
      </c>
      <c r="BE29" s="212">
        <v>0</v>
      </c>
      <c r="BF29" s="214">
        <v>110201046</v>
      </c>
      <c r="BG29" s="212">
        <v>0</v>
      </c>
      <c r="BH29" s="214">
        <v>110211046</v>
      </c>
      <c r="BI29" s="212">
        <v>0</v>
      </c>
      <c r="BJ29" s="412">
        <v>0</v>
      </c>
      <c r="BK29" s="413">
        <v>100011046</v>
      </c>
      <c r="BL29" s="414">
        <v>300</v>
      </c>
      <c r="BM29" s="422">
        <v>100021046</v>
      </c>
      <c r="BN29" s="423">
        <v>0</v>
      </c>
      <c r="BO29" s="422"/>
      <c r="BP29" s="423"/>
      <c r="BQ29" s="422"/>
      <c r="BR29" s="423"/>
      <c r="BS29" s="422"/>
      <c r="BT29" s="423"/>
      <c r="BU29" s="422"/>
      <c r="BV29" s="423"/>
      <c r="BW29" s="422"/>
      <c r="BX29" s="423"/>
      <c r="BY29" s="422">
        <v>110011046</v>
      </c>
      <c r="BZ29" s="423">
        <v>400</v>
      </c>
      <c r="CA29" s="422">
        <v>110021046</v>
      </c>
      <c r="CB29" s="423">
        <v>0</v>
      </c>
      <c r="CC29" s="422">
        <v>110031046</v>
      </c>
      <c r="CD29" s="423">
        <v>80</v>
      </c>
      <c r="CE29" s="422">
        <v>110041046</v>
      </c>
      <c r="CF29" s="423">
        <v>0</v>
      </c>
      <c r="CG29" s="422">
        <v>110051046</v>
      </c>
      <c r="CH29" s="423">
        <v>0</v>
      </c>
      <c r="CI29" s="422">
        <v>110061046</v>
      </c>
      <c r="CJ29" s="423">
        <v>0</v>
      </c>
      <c r="CK29" s="422">
        <v>110071046</v>
      </c>
      <c r="CL29" s="423">
        <v>100</v>
      </c>
      <c r="CM29" s="422">
        <v>110081046</v>
      </c>
      <c r="CN29" s="423">
        <v>125</v>
      </c>
      <c r="CO29" s="422">
        <v>110091046</v>
      </c>
      <c r="CP29" s="423">
        <v>100</v>
      </c>
      <c r="CQ29" s="422">
        <v>110101046</v>
      </c>
      <c r="CR29" s="423">
        <v>0</v>
      </c>
      <c r="CS29" s="422">
        <v>110111046</v>
      </c>
      <c r="CT29" s="423">
        <v>0</v>
      </c>
      <c r="CU29" s="422">
        <v>110121046</v>
      </c>
      <c r="CV29" s="423">
        <v>210</v>
      </c>
      <c r="CW29" s="422">
        <v>110131046</v>
      </c>
      <c r="CX29" s="423">
        <v>0</v>
      </c>
      <c r="CY29" s="422">
        <v>110141046</v>
      </c>
      <c r="CZ29" s="423">
        <v>290</v>
      </c>
      <c r="DA29" s="422">
        <v>110151046</v>
      </c>
      <c r="DB29" s="423">
        <v>80</v>
      </c>
      <c r="DC29" s="422">
        <v>110161046</v>
      </c>
      <c r="DD29" s="423">
        <v>0</v>
      </c>
      <c r="DE29" s="422">
        <v>110171046</v>
      </c>
      <c r="DF29" s="423">
        <v>0</v>
      </c>
      <c r="DG29" s="422">
        <v>110181046</v>
      </c>
      <c r="DH29" s="423">
        <v>0</v>
      </c>
      <c r="DI29" s="422">
        <v>110191046</v>
      </c>
      <c r="DJ29" s="423">
        <v>0</v>
      </c>
      <c r="DK29" s="422">
        <v>110201046</v>
      </c>
      <c r="DL29" s="423">
        <v>0</v>
      </c>
      <c r="DM29" s="422">
        <v>110211046</v>
      </c>
      <c r="DN29" s="423">
        <v>0</v>
      </c>
      <c r="DO29" s="412">
        <v>1685</v>
      </c>
      <c r="DP29" s="384">
        <v>1685</v>
      </c>
      <c r="DQ29" s="14">
        <v>10000</v>
      </c>
      <c r="DR29" s="137"/>
      <c r="DS29" s="137">
        <f t="shared" si="12"/>
        <v>10000</v>
      </c>
      <c r="DT29" s="75">
        <f t="shared" si="13"/>
        <v>8315</v>
      </c>
      <c r="DU29" s="248">
        <f t="shared" si="14"/>
        <v>-7000</v>
      </c>
      <c r="DV29" s="58">
        <f t="shared" si="15"/>
        <v>3000</v>
      </c>
      <c r="DW29" s="51">
        <f t="shared" si="9"/>
        <v>10000</v>
      </c>
      <c r="DX29" s="51"/>
      <c r="DY29" s="51">
        <f t="shared" si="16"/>
        <v>-7000</v>
      </c>
      <c r="DZ29" s="51"/>
      <c r="EA29" s="51">
        <f t="shared" si="17"/>
        <v>3000</v>
      </c>
      <c r="EB29" s="238"/>
      <c r="EC29" s="7">
        <f>SUMIF('CY Ledger'!A:A,'10001'!C29,'CY Ledger'!E:E)-DT29</f>
        <v>1685</v>
      </c>
      <c r="ED29" s="271" t="s">
        <v>937</v>
      </c>
      <c r="EE29" s="272" t="s">
        <v>937</v>
      </c>
    </row>
    <row r="30" spans="1:135" x14ac:dyDescent="0.25">
      <c r="A30" s="13">
        <f>SUMIF('PY Ledger'!A:A,'10001'!C30,'PY Ledger'!D:D)</f>
        <v>23000</v>
      </c>
      <c r="B30" s="14">
        <f>SUMIF('PY Ledger'!A:A,'10001'!C30,'PY Ledger'!E:E)</f>
        <v>23000</v>
      </c>
      <c r="C30" s="66">
        <v>100011047</v>
      </c>
      <c r="D30" s="93" t="s">
        <v>838</v>
      </c>
      <c r="E30" s="114" t="s">
        <v>845</v>
      </c>
      <c r="F30" s="159">
        <v>100011047</v>
      </c>
      <c r="G30" s="198">
        <v>2890</v>
      </c>
      <c r="H30" s="214">
        <v>100021047</v>
      </c>
      <c r="I30" s="212">
        <v>0</v>
      </c>
      <c r="J30" s="214"/>
      <c r="K30" s="212"/>
      <c r="L30" s="214"/>
      <c r="M30" s="212"/>
      <c r="N30" s="214"/>
      <c r="O30" s="212"/>
      <c r="P30" s="214"/>
      <c r="Q30" s="212"/>
      <c r="R30" s="214"/>
      <c r="S30" s="212"/>
      <c r="T30" s="214">
        <v>110011047</v>
      </c>
      <c r="U30" s="212">
        <v>262.93</v>
      </c>
      <c r="V30" s="214">
        <v>110021047</v>
      </c>
      <c r="W30" s="212">
        <v>331.9</v>
      </c>
      <c r="X30" s="214">
        <v>110031047</v>
      </c>
      <c r="Y30" s="212">
        <v>140</v>
      </c>
      <c r="Z30" s="214">
        <v>110041047</v>
      </c>
      <c r="AA30" s="212">
        <v>0</v>
      </c>
      <c r="AB30" s="214">
        <v>110051047</v>
      </c>
      <c r="AC30" s="212">
        <v>118.54</v>
      </c>
      <c r="AD30" s="214">
        <v>110061047</v>
      </c>
      <c r="AE30" s="212">
        <v>561.13</v>
      </c>
      <c r="AF30" s="214">
        <v>110071047</v>
      </c>
      <c r="AG30" s="212">
        <v>0</v>
      </c>
      <c r="AH30" s="214">
        <v>110081047</v>
      </c>
      <c r="AI30" s="212">
        <v>62.53</v>
      </c>
      <c r="AJ30" s="214">
        <v>110091047</v>
      </c>
      <c r="AK30" s="212">
        <v>0</v>
      </c>
      <c r="AL30" s="214">
        <v>110101047</v>
      </c>
      <c r="AM30" s="212">
        <v>0</v>
      </c>
      <c r="AN30" s="214">
        <v>110111047</v>
      </c>
      <c r="AO30" s="212">
        <v>0</v>
      </c>
      <c r="AP30" s="214">
        <v>110121047</v>
      </c>
      <c r="AQ30" s="212">
        <v>140</v>
      </c>
      <c r="AR30" s="214">
        <v>110131047</v>
      </c>
      <c r="AS30" s="212">
        <v>0</v>
      </c>
      <c r="AT30" s="214">
        <v>110141047</v>
      </c>
      <c r="AU30" s="212">
        <v>165.29</v>
      </c>
      <c r="AV30" s="214">
        <v>110151047</v>
      </c>
      <c r="AW30" s="212">
        <v>0</v>
      </c>
      <c r="AX30" s="214">
        <v>110161047</v>
      </c>
      <c r="AY30" s="212">
        <v>0</v>
      </c>
      <c r="AZ30" s="214">
        <v>110171047</v>
      </c>
      <c r="BA30" s="212">
        <v>140</v>
      </c>
      <c r="BB30" s="214">
        <v>110181047</v>
      </c>
      <c r="BC30" s="212">
        <v>0</v>
      </c>
      <c r="BD30" s="214">
        <v>110191047</v>
      </c>
      <c r="BE30" s="212">
        <v>-1065.01</v>
      </c>
      <c r="BF30" s="214">
        <v>110201047</v>
      </c>
      <c r="BG30" s="212">
        <v>0</v>
      </c>
      <c r="BH30" s="214">
        <v>110211047</v>
      </c>
      <c r="BI30" s="212">
        <v>140</v>
      </c>
      <c r="BJ30" s="412">
        <v>3887.31</v>
      </c>
      <c r="BK30" s="413">
        <v>100011047</v>
      </c>
      <c r="BL30" s="414">
        <v>2296.1999999999998</v>
      </c>
      <c r="BM30" s="422">
        <v>100021047</v>
      </c>
      <c r="BN30" s="423">
        <v>0</v>
      </c>
      <c r="BO30" s="422"/>
      <c r="BP30" s="423"/>
      <c r="BQ30" s="422"/>
      <c r="BR30" s="423"/>
      <c r="BS30" s="422"/>
      <c r="BT30" s="423"/>
      <c r="BU30" s="422"/>
      <c r="BV30" s="423"/>
      <c r="BW30" s="422"/>
      <c r="BX30" s="423"/>
      <c r="BY30" s="422">
        <v>110011047</v>
      </c>
      <c r="BZ30" s="423">
        <v>0</v>
      </c>
      <c r="CA30" s="422">
        <v>110021047</v>
      </c>
      <c r="CB30" s="423">
        <v>100</v>
      </c>
      <c r="CC30" s="422">
        <v>110031047</v>
      </c>
      <c r="CD30" s="423">
        <v>290</v>
      </c>
      <c r="CE30" s="422">
        <v>110041047</v>
      </c>
      <c r="CF30" s="423">
        <v>0</v>
      </c>
      <c r="CG30" s="422">
        <v>110051047</v>
      </c>
      <c r="CH30" s="423">
        <v>0</v>
      </c>
      <c r="CI30" s="422">
        <v>110061047</v>
      </c>
      <c r="CJ30" s="423">
        <v>80</v>
      </c>
      <c r="CK30" s="422">
        <v>110071047</v>
      </c>
      <c r="CL30" s="423">
        <v>0</v>
      </c>
      <c r="CM30" s="422">
        <v>110081047</v>
      </c>
      <c r="CN30" s="423">
        <v>0</v>
      </c>
      <c r="CO30" s="422">
        <v>110091047</v>
      </c>
      <c r="CP30" s="423">
        <v>140</v>
      </c>
      <c r="CQ30" s="422">
        <v>110101047</v>
      </c>
      <c r="CR30" s="423">
        <v>0</v>
      </c>
      <c r="CS30" s="422">
        <v>110111047</v>
      </c>
      <c r="CT30" s="423">
        <v>1</v>
      </c>
      <c r="CU30" s="422">
        <v>110121047</v>
      </c>
      <c r="CV30" s="423">
        <v>100</v>
      </c>
      <c r="CW30" s="422">
        <v>110131047</v>
      </c>
      <c r="CX30" s="423">
        <v>0</v>
      </c>
      <c r="CY30" s="422">
        <v>110141047</v>
      </c>
      <c r="CZ30" s="423">
        <v>0</v>
      </c>
      <c r="DA30" s="422">
        <v>110151047</v>
      </c>
      <c r="DB30" s="423">
        <v>0</v>
      </c>
      <c r="DC30" s="422">
        <v>110161047</v>
      </c>
      <c r="DD30" s="423">
        <v>2</v>
      </c>
      <c r="DE30" s="422">
        <v>110171047</v>
      </c>
      <c r="DF30" s="423">
        <v>0</v>
      </c>
      <c r="DG30" s="422">
        <v>110181047</v>
      </c>
      <c r="DH30" s="423">
        <v>0</v>
      </c>
      <c r="DI30" s="422">
        <v>110191047</v>
      </c>
      <c r="DJ30" s="423">
        <v>1065.01</v>
      </c>
      <c r="DK30" s="422">
        <v>110201047</v>
      </c>
      <c r="DL30" s="423">
        <v>0</v>
      </c>
      <c r="DM30" s="422">
        <v>110211047</v>
      </c>
      <c r="DN30" s="423">
        <v>60</v>
      </c>
      <c r="DO30" s="412">
        <v>4134.21</v>
      </c>
      <c r="DP30" s="384">
        <v>8021.52</v>
      </c>
      <c r="DQ30" s="14">
        <v>23000</v>
      </c>
      <c r="DR30" s="137"/>
      <c r="DS30" s="137">
        <f t="shared" si="12"/>
        <v>23000</v>
      </c>
      <c r="DT30" s="75">
        <f t="shared" si="13"/>
        <v>14978.48</v>
      </c>
      <c r="DU30" s="248">
        <f t="shared" si="14"/>
        <v>-9000</v>
      </c>
      <c r="DV30" s="58">
        <f t="shared" si="15"/>
        <v>14000</v>
      </c>
      <c r="DW30" s="51">
        <f t="shared" si="9"/>
        <v>23000</v>
      </c>
      <c r="DX30" s="51"/>
      <c r="DY30" s="51">
        <f t="shared" si="16"/>
        <v>-8000</v>
      </c>
      <c r="DZ30" s="51"/>
      <c r="EA30" s="51">
        <f t="shared" si="17"/>
        <v>15000</v>
      </c>
      <c r="EB30" s="238"/>
      <c r="EC30" s="7">
        <f>SUMIF('CY Ledger'!A:A,'10001'!C30,'CY Ledger'!E:E)-DT30</f>
        <v>8021.52</v>
      </c>
      <c r="ED30" s="271" t="s">
        <v>937</v>
      </c>
      <c r="EE30" s="272" t="s">
        <v>937</v>
      </c>
    </row>
    <row r="31" spans="1:135" x14ac:dyDescent="0.25">
      <c r="A31" s="13">
        <f>SUMIF('PY Ledger'!A:A,'10001'!C31,'PY Ledger'!D:D)</f>
        <v>3000</v>
      </c>
      <c r="B31" s="14">
        <f>SUMIF('PY Ledger'!A:A,'10001'!C31,'PY Ledger'!E:E)</f>
        <v>3000</v>
      </c>
      <c r="C31" s="66">
        <v>100011048</v>
      </c>
      <c r="D31" s="93" t="s">
        <v>838</v>
      </c>
      <c r="E31" s="114" t="s">
        <v>846</v>
      </c>
      <c r="F31" s="159">
        <v>100011048</v>
      </c>
      <c r="G31" s="198">
        <v>0</v>
      </c>
      <c r="H31" s="214">
        <v>100021048</v>
      </c>
      <c r="I31" s="212">
        <v>0</v>
      </c>
      <c r="J31" s="214"/>
      <c r="K31" s="212"/>
      <c r="L31" s="214"/>
      <c r="M31" s="212"/>
      <c r="N31" s="214"/>
      <c r="O31" s="212"/>
      <c r="P31" s="214"/>
      <c r="Q31" s="212"/>
      <c r="R31" s="214"/>
      <c r="S31" s="212"/>
      <c r="T31" s="214">
        <v>110011048</v>
      </c>
      <c r="U31" s="212">
        <v>0</v>
      </c>
      <c r="V31" s="214">
        <v>110021048</v>
      </c>
      <c r="W31" s="212">
        <v>0</v>
      </c>
      <c r="X31" s="214">
        <v>110031048</v>
      </c>
      <c r="Y31" s="212">
        <v>0</v>
      </c>
      <c r="Z31" s="214">
        <v>110041048</v>
      </c>
      <c r="AA31" s="212">
        <v>0</v>
      </c>
      <c r="AB31" s="214">
        <v>110051048</v>
      </c>
      <c r="AC31" s="212">
        <v>0</v>
      </c>
      <c r="AD31" s="214">
        <v>110061048</v>
      </c>
      <c r="AE31" s="212">
        <v>68.81</v>
      </c>
      <c r="AF31" s="214">
        <v>110071048</v>
      </c>
      <c r="AG31" s="212">
        <v>0</v>
      </c>
      <c r="AH31" s="214">
        <v>110081048</v>
      </c>
      <c r="AI31" s="212">
        <v>0</v>
      </c>
      <c r="AJ31" s="214">
        <v>110091048</v>
      </c>
      <c r="AK31" s="212">
        <v>0</v>
      </c>
      <c r="AL31" s="214">
        <v>110101048</v>
      </c>
      <c r="AM31" s="212">
        <v>0</v>
      </c>
      <c r="AN31" s="214">
        <v>110111048</v>
      </c>
      <c r="AO31" s="212">
        <v>0</v>
      </c>
      <c r="AP31" s="214">
        <v>110121048</v>
      </c>
      <c r="AQ31" s="212">
        <v>0</v>
      </c>
      <c r="AR31" s="214">
        <v>110131048</v>
      </c>
      <c r="AS31" s="212">
        <v>0</v>
      </c>
      <c r="AT31" s="214">
        <v>110141048</v>
      </c>
      <c r="AU31" s="212">
        <v>0</v>
      </c>
      <c r="AV31" s="214">
        <v>110151048</v>
      </c>
      <c r="AW31" s="212">
        <v>0</v>
      </c>
      <c r="AX31" s="214">
        <v>110161048</v>
      </c>
      <c r="AY31" s="212">
        <v>0</v>
      </c>
      <c r="AZ31" s="214">
        <v>110171048</v>
      </c>
      <c r="BA31" s="212">
        <v>0</v>
      </c>
      <c r="BB31" s="214">
        <v>110181048</v>
      </c>
      <c r="BC31" s="212">
        <v>0</v>
      </c>
      <c r="BD31" s="214">
        <v>110191048</v>
      </c>
      <c r="BE31" s="212">
        <v>0</v>
      </c>
      <c r="BF31" s="214">
        <v>110201048</v>
      </c>
      <c r="BG31" s="212">
        <v>0</v>
      </c>
      <c r="BH31" s="214">
        <v>110211048</v>
      </c>
      <c r="BI31" s="212">
        <v>0</v>
      </c>
      <c r="BJ31" s="412">
        <v>68.81</v>
      </c>
      <c r="BK31" s="413">
        <v>100011048</v>
      </c>
      <c r="BL31" s="414">
        <v>50</v>
      </c>
      <c r="BM31" s="422">
        <v>100021048</v>
      </c>
      <c r="BN31" s="423">
        <v>0</v>
      </c>
      <c r="BO31" s="422"/>
      <c r="BP31" s="423"/>
      <c r="BQ31" s="422"/>
      <c r="BR31" s="423"/>
      <c r="BS31" s="422"/>
      <c r="BT31" s="423"/>
      <c r="BU31" s="422"/>
      <c r="BV31" s="423"/>
      <c r="BW31" s="422"/>
      <c r="BX31" s="423"/>
      <c r="BY31" s="422">
        <v>110011048</v>
      </c>
      <c r="BZ31" s="423">
        <v>0</v>
      </c>
      <c r="CA31" s="422">
        <v>110021048</v>
      </c>
      <c r="CB31" s="423">
        <v>0</v>
      </c>
      <c r="CC31" s="422">
        <v>110031048</v>
      </c>
      <c r="CD31" s="423">
        <v>0</v>
      </c>
      <c r="CE31" s="422">
        <v>110041048</v>
      </c>
      <c r="CF31" s="423">
        <v>0</v>
      </c>
      <c r="CG31" s="422">
        <v>110051048</v>
      </c>
      <c r="CH31" s="423">
        <v>0</v>
      </c>
      <c r="CI31" s="422">
        <v>110061048</v>
      </c>
      <c r="CJ31" s="423">
        <v>0</v>
      </c>
      <c r="CK31" s="422">
        <v>110071048</v>
      </c>
      <c r="CL31" s="423">
        <v>0</v>
      </c>
      <c r="CM31" s="422">
        <v>110081048</v>
      </c>
      <c r="CN31" s="423">
        <v>0</v>
      </c>
      <c r="CO31" s="422">
        <v>110091048</v>
      </c>
      <c r="CP31" s="423">
        <v>0</v>
      </c>
      <c r="CQ31" s="422">
        <v>110101048</v>
      </c>
      <c r="CR31" s="423">
        <v>0</v>
      </c>
      <c r="CS31" s="422">
        <v>110111048</v>
      </c>
      <c r="CT31" s="423">
        <v>0</v>
      </c>
      <c r="CU31" s="422">
        <v>110121048</v>
      </c>
      <c r="CV31" s="423">
        <v>0</v>
      </c>
      <c r="CW31" s="422">
        <v>110131048</v>
      </c>
      <c r="CX31" s="423">
        <v>0</v>
      </c>
      <c r="CY31" s="422">
        <v>110141048</v>
      </c>
      <c r="CZ31" s="423">
        <v>0</v>
      </c>
      <c r="DA31" s="422">
        <v>110151048</v>
      </c>
      <c r="DB31" s="423">
        <v>0</v>
      </c>
      <c r="DC31" s="422">
        <v>110161048</v>
      </c>
      <c r="DD31" s="423">
        <v>0</v>
      </c>
      <c r="DE31" s="422">
        <v>110171048</v>
      </c>
      <c r="DF31" s="423">
        <v>0</v>
      </c>
      <c r="DG31" s="422">
        <v>110181048</v>
      </c>
      <c r="DH31" s="423">
        <v>0</v>
      </c>
      <c r="DI31" s="422">
        <v>110191048</v>
      </c>
      <c r="DJ31" s="423">
        <v>0</v>
      </c>
      <c r="DK31" s="422">
        <v>110201048</v>
      </c>
      <c r="DL31" s="423">
        <v>0</v>
      </c>
      <c r="DM31" s="422">
        <v>110211048</v>
      </c>
      <c r="DN31" s="423">
        <v>0</v>
      </c>
      <c r="DO31" s="412">
        <v>50</v>
      </c>
      <c r="DP31" s="384">
        <v>118.81</v>
      </c>
      <c r="DQ31" s="14">
        <v>3000</v>
      </c>
      <c r="DR31" s="137"/>
      <c r="DS31" s="137">
        <f t="shared" si="12"/>
        <v>3000</v>
      </c>
      <c r="DT31" s="75">
        <f t="shared" si="13"/>
        <v>2881.19</v>
      </c>
      <c r="DU31" s="248">
        <f t="shared" si="14"/>
        <v>-3000</v>
      </c>
      <c r="DV31" s="58">
        <f t="shared" si="15"/>
        <v>0</v>
      </c>
      <c r="DW31" s="51">
        <f t="shared" si="9"/>
        <v>3000</v>
      </c>
      <c r="DX31" s="51"/>
      <c r="DY31" s="51">
        <f t="shared" si="16"/>
        <v>-3000</v>
      </c>
      <c r="DZ31" s="51"/>
      <c r="EA31" s="51">
        <f t="shared" si="17"/>
        <v>0</v>
      </c>
      <c r="EB31" s="238"/>
      <c r="EC31" s="7">
        <f>SUMIF('CY Ledger'!A:A,'10001'!C31,'CY Ledger'!E:E)-DT31</f>
        <v>118.80999999999995</v>
      </c>
      <c r="ED31" s="271" t="s">
        <v>937</v>
      </c>
      <c r="EE31" s="272" t="s">
        <v>937</v>
      </c>
    </row>
    <row r="32" spans="1:135" x14ac:dyDescent="0.25">
      <c r="A32" s="13">
        <f>SUMIF('PY Ledger'!A:A,'10001'!C32,'PY Ledger'!D:D)</f>
        <v>25000</v>
      </c>
      <c r="B32" s="14">
        <f>SUMIF('PY Ledger'!A:A,'10001'!C32,'PY Ledger'!E:E)</f>
        <v>25000</v>
      </c>
      <c r="C32" s="66">
        <v>100011049</v>
      </c>
      <c r="D32" s="93" t="s">
        <v>838</v>
      </c>
      <c r="E32" s="114" t="s">
        <v>847</v>
      </c>
      <c r="F32" s="159">
        <v>100011049</v>
      </c>
      <c r="G32" s="198">
        <v>1387.58</v>
      </c>
      <c r="H32" s="214">
        <v>100021049</v>
      </c>
      <c r="I32" s="212">
        <v>0</v>
      </c>
      <c r="J32" s="214"/>
      <c r="K32" s="212"/>
      <c r="L32" s="214"/>
      <c r="M32" s="212"/>
      <c r="N32" s="214"/>
      <c r="O32" s="212"/>
      <c r="P32" s="214"/>
      <c r="Q32" s="212"/>
      <c r="R32" s="214"/>
      <c r="S32" s="212"/>
      <c r="T32" s="214">
        <v>110011049</v>
      </c>
      <c r="U32" s="212">
        <v>97.88</v>
      </c>
      <c r="V32" s="214">
        <v>110021049</v>
      </c>
      <c r="W32" s="212">
        <v>0</v>
      </c>
      <c r="X32" s="214">
        <v>110031049</v>
      </c>
      <c r="Y32" s="212">
        <v>20.89</v>
      </c>
      <c r="Z32" s="214">
        <v>110041049</v>
      </c>
      <c r="AA32" s="212">
        <v>0</v>
      </c>
      <c r="AB32" s="214">
        <v>110051049</v>
      </c>
      <c r="AC32" s="212">
        <v>72.5</v>
      </c>
      <c r="AD32" s="214">
        <v>110061049</v>
      </c>
      <c r="AE32" s="212">
        <v>204.9</v>
      </c>
      <c r="AF32" s="214">
        <v>110071049</v>
      </c>
      <c r="AG32" s="212">
        <v>0</v>
      </c>
      <c r="AH32" s="214">
        <v>110081049</v>
      </c>
      <c r="AI32" s="212">
        <v>173.77</v>
      </c>
      <c r="AJ32" s="214">
        <v>110091049</v>
      </c>
      <c r="AK32" s="212">
        <v>0</v>
      </c>
      <c r="AL32" s="214">
        <v>110101049</v>
      </c>
      <c r="AM32" s="212">
        <v>0</v>
      </c>
      <c r="AN32" s="214">
        <v>110111049</v>
      </c>
      <c r="AO32" s="212">
        <v>5.57</v>
      </c>
      <c r="AP32" s="214">
        <v>110121049</v>
      </c>
      <c r="AQ32" s="212">
        <v>61.88</v>
      </c>
      <c r="AR32" s="214">
        <v>110131049</v>
      </c>
      <c r="AS32" s="212">
        <v>0</v>
      </c>
      <c r="AT32" s="214">
        <v>110141049</v>
      </c>
      <c r="AU32" s="212">
        <v>0</v>
      </c>
      <c r="AV32" s="214">
        <v>110151049</v>
      </c>
      <c r="AW32" s="212">
        <v>23.5</v>
      </c>
      <c r="AX32" s="214">
        <v>110161049</v>
      </c>
      <c r="AY32" s="212">
        <v>0</v>
      </c>
      <c r="AZ32" s="214">
        <v>110171049</v>
      </c>
      <c r="BA32" s="212">
        <v>21.57</v>
      </c>
      <c r="BB32" s="214">
        <v>110181049</v>
      </c>
      <c r="BC32" s="212">
        <v>143</v>
      </c>
      <c r="BD32" s="214">
        <v>110191049</v>
      </c>
      <c r="BE32" s="212">
        <v>0</v>
      </c>
      <c r="BF32" s="214">
        <v>110201049</v>
      </c>
      <c r="BG32" s="212">
        <v>1066.9000000000001</v>
      </c>
      <c r="BH32" s="214">
        <v>110211049</v>
      </c>
      <c r="BI32" s="212">
        <v>0</v>
      </c>
      <c r="BJ32" s="412">
        <v>3279.94</v>
      </c>
      <c r="BK32" s="413">
        <v>100011049</v>
      </c>
      <c r="BL32" s="414">
        <v>5391.42</v>
      </c>
      <c r="BM32" s="422">
        <v>100021049</v>
      </c>
      <c r="BN32" s="423">
        <v>0</v>
      </c>
      <c r="BO32" s="422"/>
      <c r="BP32" s="423"/>
      <c r="BQ32" s="422"/>
      <c r="BR32" s="423"/>
      <c r="BS32" s="422"/>
      <c r="BT32" s="423"/>
      <c r="BU32" s="422"/>
      <c r="BV32" s="423"/>
      <c r="BW32" s="422"/>
      <c r="BX32" s="423"/>
      <c r="BY32" s="422">
        <v>110011049</v>
      </c>
      <c r="BZ32" s="423">
        <v>200</v>
      </c>
      <c r="CA32" s="422">
        <v>110021049</v>
      </c>
      <c r="CB32" s="423">
        <v>47</v>
      </c>
      <c r="CC32" s="422">
        <v>110031049</v>
      </c>
      <c r="CD32" s="423">
        <v>947</v>
      </c>
      <c r="CE32" s="422">
        <v>110041049</v>
      </c>
      <c r="CF32" s="423">
        <v>120</v>
      </c>
      <c r="CG32" s="422">
        <v>110051049</v>
      </c>
      <c r="CH32" s="423">
        <v>0</v>
      </c>
      <c r="CI32" s="422">
        <v>110061049</v>
      </c>
      <c r="CJ32" s="423">
        <v>0</v>
      </c>
      <c r="CK32" s="422">
        <v>110071049</v>
      </c>
      <c r="CL32" s="423">
        <v>0</v>
      </c>
      <c r="CM32" s="422">
        <v>110081049</v>
      </c>
      <c r="CN32" s="423">
        <v>311.5</v>
      </c>
      <c r="CO32" s="422">
        <v>110091049</v>
      </c>
      <c r="CP32" s="423">
        <v>23.5</v>
      </c>
      <c r="CQ32" s="422">
        <v>110101049</v>
      </c>
      <c r="CR32" s="423">
        <v>0</v>
      </c>
      <c r="CS32" s="422">
        <v>110111049</v>
      </c>
      <c r="CT32" s="423">
        <v>0</v>
      </c>
      <c r="CU32" s="422">
        <v>110121049</v>
      </c>
      <c r="CV32" s="423">
        <v>200</v>
      </c>
      <c r="CW32" s="422">
        <v>110131049</v>
      </c>
      <c r="CX32" s="423">
        <v>0</v>
      </c>
      <c r="CY32" s="422">
        <v>110141049</v>
      </c>
      <c r="CZ32" s="423">
        <v>203.5</v>
      </c>
      <c r="DA32" s="422">
        <v>110151049</v>
      </c>
      <c r="DB32" s="423">
        <v>23.5</v>
      </c>
      <c r="DC32" s="422">
        <v>110161049</v>
      </c>
      <c r="DD32" s="423">
        <v>120</v>
      </c>
      <c r="DE32" s="422">
        <v>110171049</v>
      </c>
      <c r="DF32" s="423">
        <v>147.5</v>
      </c>
      <c r="DG32" s="422">
        <v>110181049</v>
      </c>
      <c r="DH32" s="423">
        <v>0</v>
      </c>
      <c r="DI32" s="422">
        <v>110191049</v>
      </c>
      <c r="DJ32" s="423">
        <v>0</v>
      </c>
      <c r="DK32" s="422">
        <v>110201049</v>
      </c>
      <c r="DL32" s="423">
        <v>130</v>
      </c>
      <c r="DM32" s="422">
        <v>110211049</v>
      </c>
      <c r="DN32" s="423">
        <v>499</v>
      </c>
      <c r="DO32" s="412">
        <v>8363.92</v>
      </c>
      <c r="DP32" s="384">
        <v>11643.86</v>
      </c>
      <c r="DQ32" s="14">
        <v>25000</v>
      </c>
      <c r="DR32" s="137"/>
      <c r="DS32" s="137">
        <f t="shared" si="12"/>
        <v>25000</v>
      </c>
      <c r="DT32" s="75">
        <f t="shared" si="13"/>
        <v>13356.14</v>
      </c>
      <c r="DU32" s="248">
        <f t="shared" si="14"/>
        <v>-5000</v>
      </c>
      <c r="DV32" s="58">
        <f t="shared" si="15"/>
        <v>20000</v>
      </c>
      <c r="DW32" s="51">
        <f>+DQ32</f>
        <v>25000</v>
      </c>
      <c r="DX32" s="51"/>
      <c r="DY32" s="51">
        <f t="shared" si="16"/>
        <v>-3000</v>
      </c>
      <c r="DZ32" s="51"/>
      <c r="EA32" s="51">
        <f t="shared" si="17"/>
        <v>22000</v>
      </c>
      <c r="EB32" s="238"/>
      <c r="EC32" s="7">
        <f>SUMIF('CY Ledger'!A:A,'10001'!C32,'CY Ledger'!E:E)-DT32</f>
        <v>11643.86</v>
      </c>
      <c r="ED32" s="271" t="s">
        <v>937</v>
      </c>
      <c r="EE32" s="272" t="s">
        <v>937</v>
      </c>
    </row>
    <row r="33" spans="1:135" s="445" customFormat="1" x14ac:dyDescent="0.25">
      <c r="A33" s="13"/>
      <c r="B33" s="236"/>
      <c r="C33" s="256">
        <v>100011051</v>
      </c>
      <c r="D33" s="93" t="s">
        <v>838</v>
      </c>
      <c r="E33" s="114" t="s">
        <v>1768</v>
      </c>
      <c r="F33" s="159">
        <v>100011051</v>
      </c>
      <c r="G33" s="198">
        <v>780</v>
      </c>
      <c r="H33" s="214">
        <v>100021051</v>
      </c>
      <c r="I33" s="212">
        <v>0</v>
      </c>
      <c r="J33" s="214"/>
      <c r="K33" s="212"/>
      <c r="L33" s="214"/>
      <c r="M33" s="212"/>
      <c r="N33" s="214"/>
      <c r="O33" s="212"/>
      <c r="P33" s="214"/>
      <c r="Q33" s="212"/>
      <c r="R33" s="214"/>
      <c r="S33" s="212"/>
      <c r="T33" s="214">
        <v>110011051</v>
      </c>
      <c r="U33" s="212">
        <v>0</v>
      </c>
      <c r="V33" s="214">
        <v>110021051</v>
      </c>
      <c r="W33" s="212">
        <v>0</v>
      </c>
      <c r="X33" s="214">
        <v>110031051</v>
      </c>
      <c r="Y33" s="212">
        <v>0</v>
      </c>
      <c r="Z33" s="214">
        <v>110041051</v>
      </c>
      <c r="AA33" s="212">
        <v>0</v>
      </c>
      <c r="AB33" s="214">
        <v>110051051</v>
      </c>
      <c r="AC33" s="212">
        <v>0</v>
      </c>
      <c r="AD33" s="214">
        <v>110061051</v>
      </c>
      <c r="AE33" s="212">
        <v>0</v>
      </c>
      <c r="AF33" s="214">
        <v>110071051</v>
      </c>
      <c r="AG33" s="212">
        <v>0</v>
      </c>
      <c r="AH33" s="214">
        <v>110081051</v>
      </c>
      <c r="AI33" s="212">
        <v>0</v>
      </c>
      <c r="AJ33" s="214">
        <v>110091051</v>
      </c>
      <c r="AK33" s="212">
        <v>0</v>
      </c>
      <c r="AL33" s="214">
        <v>110101051</v>
      </c>
      <c r="AM33" s="212">
        <v>0</v>
      </c>
      <c r="AN33" s="214">
        <v>110111051</v>
      </c>
      <c r="AO33" s="212">
        <v>0</v>
      </c>
      <c r="AP33" s="214">
        <v>110121051</v>
      </c>
      <c r="AQ33" s="212">
        <v>0</v>
      </c>
      <c r="AR33" s="214">
        <v>110131051</v>
      </c>
      <c r="AS33" s="212">
        <v>0</v>
      </c>
      <c r="AT33" s="214">
        <v>110141051</v>
      </c>
      <c r="AU33" s="212">
        <v>0</v>
      </c>
      <c r="AV33" s="214">
        <v>110151051</v>
      </c>
      <c r="AW33" s="212">
        <v>0</v>
      </c>
      <c r="AX33" s="214">
        <v>110161051</v>
      </c>
      <c r="AY33" s="212">
        <v>0</v>
      </c>
      <c r="AZ33" s="214">
        <v>110171051</v>
      </c>
      <c r="BA33" s="212">
        <v>0</v>
      </c>
      <c r="BB33" s="214">
        <v>110181051</v>
      </c>
      <c r="BC33" s="212">
        <v>0</v>
      </c>
      <c r="BD33" s="214">
        <v>110191051</v>
      </c>
      <c r="BE33" s="212">
        <v>0</v>
      </c>
      <c r="BF33" s="214">
        <v>110201051</v>
      </c>
      <c r="BG33" s="212">
        <v>0</v>
      </c>
      <c r="BH33" s="214">
        <v>110211051</v>
      </c>
      <c r="BI33" s="212">
        <v>0</v>
      </c>
      <c r="BJ33" s="412">
        <v>780</v>
      </c>
      <c r="BK33" s="413">
        <v>100011051</v>
      </c>
      <c r="BL33" s="414">
        <v>0</v>
      </c>
      <c r="BM33" s="422">
        <v>100021051</v>
      </c>
      <c r="BN33" s="423">
        <v>0</v>
      </c>
      <c r="BO33" s="422"/>
      <c r="BP33" s="423"/>
      <c r="BQ33" s="422"/>
      <c r="BR33" s="423"/>
      <c r="BS33" s="422"/>
      <c r="BT33" s="423"/>
      <c r="BU33" s="422"/>
      <c r="BV33" s="423"/>
      <c r="BW33" s="422"/>
      <c r="BX33" s="423"/>
      <c r="BY33" s="422">
        <v>110011051</v>
      </c>
      <c r="BZ33" s="423">
        <v>0</v>
      </c>
      <c r="CA33" s="422">
        <v>110021051</v>
      </c>
      <c r="CB33" s="423">
        <v>0</v>
      </c>
      <c r="CC33" s="422">
        <v>110031051</v>
      </c>
      <c r="CD33" s="423">
        <v>0</v>
      </c>
      <c r="CE33" s="422">
        <v>110041051</v>
      </c>
      <c r="CF33" s="423">
        <v>0</v>
      </c>
      <c r="CG33" s="422">
        <v>110051051</v>
      </c>
      <c r="CH33" s="423">
        <v>0</v>
      </c>
      <c r="CI33" s="422">
        <v>110061051</v>
      </c>
      <c r="CJ33" s="423">
        <v>0</v>
      </c>
      <c r="CK33" s="422">
        <v>110071051</v>
      </c>
      <c r="CL33" s="423">
        <v>0</v>
      </c>
      <c r="CM33" s="422">
        <v>110081051</v>
      </c>
      <c r="CN33" s="423">
        <v>0</v>
      </c>
      <c r="CO33" s="422">
        <v>110091051</v>
      </c>
      <c r="CP33" s="423">
        <v>0</v>
      </c>
      <c r="CQ33" s="422">
        <v>110101051</v>
      </c>
      <c r="CR33" s="423">
        <v>0</v>
      </c>
      <c r="CS33" s="422">
        <v>110111051</v>
      </c>
      <c r="CT33" s="423">
        <v>0</v>
      </c>
      <c r="CU33" s="422">
        <v>110121051</v>
      </c>
      <c r="CV33" s="423">
        <v>0</v>
      </c>
      <c r="CW33" s="422">
        <v>110131051</v>
      </c>
      <c r="CX33" s="423">
        <v>0</v>
      </c>
      <c r="CY33" s="422">
        <v>110141051</v>
      </c>
      <c r="CZ33" s="423">
        <v>0</v>
      </c>
      <c r="DA33" s="422">
        <v>110151051</v>
      </c>
      <c r="DB33" s="423">
        <v>0</v>
      </c>
      <c r="DC33" s="422">
        <v>110161051</v>
      </c>
      <c r="DD33" s="423">
        <v>0</v>
      </c>
      <c r="DE33" s="422">
        <v>110171051</v>
      </c>
      <c r="DF33" s="423">
        <v>0</v>
      </c>
      <c r="DG33" s="422">
        <v>110181051</v>
      </c>
      <c r="DH33" s="423">
        <v>0</v>
      </c>
      <c r="DI33" s="422">
        <v>110191051</v>
      </c>
      <c r="DJ33" s="423">
        <v>0</v>
      </c>
      <c r="DK33" s="422">
        <v>110201051</v>
      </c>
      <c r="DL33" s="423">
        <v>0</v>
      </c>
      <c r="DM33" s="422">
        <v>110211051</v>
      </c>
      <c r="DN33" s="423">
        <v>0</v>
      </c>
      <c r="DO33" s="412">
        <v>0</v>
      </c>
      <c r="DP33" s="384">
        <v>780</v>
      </c>
      <c r="DQ33" s="236">
        <v>0</v>
      </c>
      <c r="DR33" s="137"/>
      <c r="DS33" s="137">
        <f t="shared" ref="DS33:DS36" si="18">+DQ33+DR33</f>
        <v>0</v>
      </c>
      <c r="DT33" s="264">
        <f t="shared" ref="DT33:DT36" si="19">+DQ33-DP33</f>
        <v>-780</v>
      </c>
      <c r="DU33" s="248">
        <f t="shared" si="14"/>
        <v>1000</v>
      </c>
      <c r="DV33" s="248">
        <f t="shared" si="15"/>
        <v>1000</v>
      </c>
      <c r="DW33" s="51">
        <f t="shared" si="9"/>
        <v>0</v>
      </c>
      <c r="DX33" s="51"/>
      <c r="DY33" s="51">
        <f t="shared" si="16"/>
        <v>1000</v>
      </c>
      <c r="DZ33" s="51"/>
      <c r="EA33" s="51">
        <f t="shared" si="17"/>
        <v>1000</v>
      </c>
      <c r="EB33" s="238"/>
      <c r="EC33" s="7"/>
      <c r="ED33" s="271"/>
      <c r="EE33" s="272"/>
    </row>
    <row r="34" spans="1:135" s="445" customFormat="1" x14ac:dyDescent="0.25">
      <c r="A34" s="13"/>
      <c r="B34" s="236"/>
      <c r="C34" s="256">
        <v>100011052</v>
      </c>
      <c r="D34" s="93" t="s">
        <v>838</v>
      </c>
      <c r="E34" s="114" t="s">
        <v>1768</v>
      </c>
      <c r="F34" s="159">
        <v>100011052</v>
      </c>
      <c r="G34" s="198">
        <v>0</v>
      </c>
      <c r="H34" s="214">
        <v>100021052</v>
      </c>
      <c r="I34" s="212">
        <v>0</v>
      </c>
      <c r="J34" s="214"/>
      <c r="K34" s="212"/>
      <c r="L34" s="214"/>
      <c r="M34" s="212"/>
      <c r="N34" s="214"/>
      <c r="O34" s="212"/>
      <c r="P34" s="214"/>
      <c r="Q34" s="212"/>
      <c r="R34" s="214"/>
      <c r="S34" s="212"/>
      <c r="T34" s="214">
        <v>110011052</v>
      </c>
      <c r="U34" s="212">
        <v>0</v>
      </c>
      <c r="V34" s="214">
        <v>110021052</v>
      </c>
      <c r="W34" s="212">
        <v>0</v>
      </c>
      <c r="X34" s="214">
        <v>110031052</v>
      </c>
      <c r="Y34" s="212">
        <v>0</v>
      </c>
      <c r="Z34" s="214">
        <v>110041052</v>
      </c>
      <c r="AA34" s="212">
        <v>0</v>
      </c>
      <c r="AB34" s="214">
        <v>110051052</v>
      </c>
      <c r="AC34" s="212">
        <v>0</v>
      </c>
      <c r="AD34" s="214">
        <v>110061052</v>
      </c>
      <c r="AE34" s="212">
        <v>0</v>
      </c>
      <c r="AF34" s="214">
        <v>110071052</v>
      </c>
      <c r="AG34" s="212">
        <v>0</v>
      </c>
      <c r="AH34" s="214">
        <v>110081052</v>
      </c>
      <c r="AI34" s="212">
        <v>0</v>
      </c>
      <c r="AJ34" s="214">
        <v>110091052</v>
      </c>
      <c r="AK34" s="212">
        <v>0</v>
      </c>
      <c r="AL34" s="214">
        <v>110101052</v>
      </c>
      <c r="AM34" s="212">
        <v>0</v>
      </c>
      <c r="AN34" s="214">
        <v>110111052</v>
      </c>
      <c r="AO34" s="212">
        <v>0</v>
      </c>
      <c r="AP34" s="214">
        <v>110121052</v>
      </c>
      <c r="AQ34" s="212">
        <v>0</v>
      </c>
      <c r="AR34" s="214">
        <v>110131052</v>
      </c>
      <c r="AS34" s="212">
        <v>0</v>
      </c>
      <c r="AT34" s="214">
        <v>110141052</v>
      </c>
      <c r="AU34" s="212">
        <v>0</v>
      </c>
      <c r="AV34" s="214">
        <v>110151052</v>
      </c>
      <c r="AW34" s="212">
        <v>0</v>
      </c>
      <c r="AX34" s="214">
        <v>110161052</v>
      </c>
      <c r="AY34" s="212">
        <v>0</v>
      </c>
      <c r="AZ34" s="214">
        <v>110171052</v>
      </c>
      <c r="BA34" s="212">
        <v>0</v>
      </c>
      <c r="BB34" s="214">
        <v>110181052</v>
      </c>
      <c r="BC34" s="212">
        <v>0</v>
      </c>
      <c r="BD34" s="214">
        <v>110191052</v>
      </c>
      <c r="BE34" s="212">
        <v>0</v>
      </c>
      <c r="BF34" s="214">
        <v>110201052</v>
      </c>
      <c r="BG34" s="212">
        <v>0</v>
      </c>
      <c r="BH34" s="214">
        <v>110211052</v>
      </c>
      <c r="BI34" s="212">
        <v>0</v>
      </c>
      <c r="BJ34" s="412">
        <v>0</v>
      </c>
      <c r="BK34" s="413">
        <v>100011052</v>
      </c>
      <c r="BL34" s="414">
        <v>450</v>
      </c>
      <c r="BM34" s="422">
        <v>100021052</v>
      </c>
      <c r="BN34" s="423">
        <v>0</v>
      </c>
      <c r="BO34" s="422"/>
      <c r="BP34" s="423"/>
      <c r="BQ34" s="422"/>
      <c r="BR34" s="423"/>
      <c r="BS34" s="422"/>
      <c r="BT34" s="423"/>
      <c r="BU34" s="422"/>
      <c r="BV34" s="423"/>
      <c r="BW34" s="422"/>
      <c r="BX34" s="423"/>
      <c r="BY34" s="422">
        <v>110011052</v>
      </c>
      <c r="BZ34" s="423">
        <v>0</v>
      </c>
      <c r="CA34" s="422">
        <v>110021052</v>
      </c>
      <c r="CB34" s="423">
        <v>400</v>
      </c>
      <c r="CC34" s="422">
        <v>110031052</v>
      </c>
      <c r="CD34" s="423">
        <v>0</v>
      </c>
      <c r="CE34" s="422">
        <v>110041052</v>
      </c>
      <c r="CF34" s="423">
        <v>0</v>
      </c>
      <c r="CG34" s="422">
        <v>110051052</v>
      </c>
      <c r="CH34" s="423">
        <v>250</v>
      </c>
      <c r="CI34" s="422">
        <v>110061052</v>
      </c>
      <c r="CJ34" s="423">
        <v>0</v>
      </c>
      <c r="CK34" s="422">
        <v>110071052</v>
      </c>
      <c r="CL34" s="423">
        <v>0</v>
      </c>
      <c r="CM34" s="422">
        <v>110081052</v>
      </c>
      <c r="CN34" s="423">
        <v>0</v>
      </c>
      <c r="CO34" s="422">
        <v>110091052</v>
      </c>
      <c r="CP34" s="423">
        <v>0</v>
      </c>
      <c r="CQ34" s="422">
        <v>110101052</v>
      </c>
      <c r="CR34" s="423">
        <v>0</v>
      </c>
      <c r="CS34" s="422">
        <v>110111052</v>
      </c>
      <c r="CT34" s="423">
        <v>0</v>
      </c>
      <c r="CU34" s="422">
        <v>110121052</v>
      </c>
      <c r="CV34" s="423">
        <v>0</v>
      </c>
      <c r="CW34" s="422">
        <v>110131052</v>
      </c>
      <c r="CX34" s="423">
        <v>0</v>
      </c>
      <c r="CY34" s="422">
        <v>110141052</v>
      </c>
      <c r="CZ34" s="423">
        <v>0</v>
      </c>
      <c r="DA34" s="422">
        <v>110151052</v>
      </c>
      <c r="DB34" s="423">
        <v>0</v>
      </c>
      <c r="DC34" s="422">
        <v>110161052</v>
      </c>
      <c r="DD34" s="423">
        <v>0</v>
      </c>
      <c r="DE34" s="422">
        <v>110171052</v>
      </c>
      <c r="DF34" s="423">
        <v>0</v>
      </c>
      <c r="DG34" s="422">
        <v>110181052</v>
      </c>
      <c r="DH34" s="423">
        <v>0</v>
      </c>
      <c r="DI34" s="422">
        <v>110191052</v>
      </c>
      <c r="DJ34" s="423">
        <v>0</v>
      </c>
      <c r="DK34" s="422">
        <v>110201052</v>
      </c>
      <c r="DL34" s="423">
        <v>0</v>
      </c>
      <c r="DM34" s="422">
        <v>110211052</v>
      </c>
      <c r="DN34" s="423">
        <v>0</v>
      </c>
      <c r="DO34" s="412">
        <v>1100</v>
      </c>
      <c r="DP34" s="384">
        <v>1100</v>
      </c>
      <c r="DQ34" s="236">
        <v>0</v>
      </c>
      <c r="DR34" s="137"/>
      <c r="DS34" s="137">
        <f t="shared" si="18"/>
        <v>0</v>
      </c>
      <c r="DT34" s="264">
        <f>+DQ34-DP34</f>
        <v>-1100</v>
      </c>
      <c r="DU34" s="248">
        <f t="shared" si="14"/>
        <v>2000</v>
      </c>
      <c r="DV34" s="248">
        <f t="shared" si="15"/>
        <v>2000</v>
      </c>
      <c r="DW34" s="51">
        <f t="shared" si="9"/>
        <v>0</v>
      </c>
      <c r="DX34" s="51"/>
      <c r="DY34" s="51">
        <f t="shared" si="16"/>
        <v>2000</v>
      </c>
      <c r="DZ34" s="51"/>
      <c r="EA34" s="51">
        <f t="shared" si="17"/>
        <v>2000</v>
      </c>
      <c r="EB34" s="238"/>
      <c r="EC34" s="7"/>
      <c r="ED34" s="271"/>
      <c r="EE34" s="272"/>
    </row>
    <row r="35" spans="1:135" s="445" customFormat="1" x14ac:dyDescent="0.25">
      <c r="A35" s="13"/>
      <c r="B35" s="236"/>
      <c r="C35" s="256">
        <v>100011053</v>
      </c>
      <c r="D35" s="93" t="s">
        <v>838</v>
      </c>
      <c r="E35" s="450" t="s">
        <v>1770</v>
      </c>
      <c r="F35" s="159">
        <v>100011053</v>
      </c>
      <c r="G35" s="198">
        <v>0</v>
      </c>
      <c r="H35" s="214">
        <v>100021053</v>
      </c>
      <c r="I35" s="212">
        <v>0</v>
      </c>
      <c r="J35" s="214"/>
      <c r="K35" s="212"/>
      <c r="L35" s="214"/>
      <c r="M35" s="212"/>
      <c r="N35" s="214"/>
      <c r="O35" s="212"/>
      <c r="P35" s="214"/>
      <c r="Q35" s="212"/>
      <c r="R35" s="214"/>
      <c r="S35" s="212"/>
      <c r="T35" s="214">
        <v>110011053</v>
      </c>
      <c r="U35" s="212">
        <v>0</v>
      </c>
      <c r="V35" s="214">
        <v>110021053</v>
      </c>
      <c r="W35" s="212">
        <v>0</v>
      </c>
      <c r="X35" s="214">
        <v>110031053</v>
      </c>
      <c r="Y35" s="212">
        <v>0</v>
      </c>
      <c r="Z35" s="214">
        <v>110041053</v>
      </c>
      <c r="AA35" s="212">
        <v>0</v>
      </c>
      <c r="AB35" s="214">
        <v>110051053</v>
      </c>
      <c r="AC35" s="212">
        <v>0</v>
      </c>
      <c r="AD35" s="214">
        <v>110061053</v>
      </c>
      <c r="AE35" s="212">
        <v>0</v>
      </c>
      <c r="AF35" s="214">
        <v>110071053</v>
      </c>
      <c r="AG35" s="212">
        <v>0</v>
      </c>
      <c r="AH35" s="214">
        <v>110081053</v>
      </c>
      <c r="AI35" s="212">
        <v>0</v>
      </c>
      <c r="AJ35" s="214">
        <v>110091053</v>
      </c>
      <c r="AK35" s="212">
        <v>0</v>
      </c>
      <c r="AL35" s="214">
        <v>110101053</v>
      </c>
      <c r="AM35" s="212">
        <v>0</v>
      </c>
      <c r="AN35" s="214">
        <v>110111053</v>
      </c>
      <c r="AO35" s="212">
        <v>0</v>
      </c>
      <c r="AP35" s="214">
        <v>110121053</v>
      </c>
      <c r="AQ35" s="212">
        <v>0</v>
      </c>
      <c r="AR35" s="214">
        <v>110131053</v>
      </c>
      <c r="AS35" s="212">
        <v>0</v>
      </c>
      <c r="AT35" s="214">
        <v>110141053</v>
      </c>
      <c r="AU35" s="212">
        <v>0</v>
      </c>
      <c r="AV35" s="214">
        <v>110151053</v>
      </c>
      <c r="AW35" s="212">
        <v>0</v>
      </c>
      <c r="AX35" s="214">
        <v>110161053</v>
      </c>
      <c r="AY35" s="212">
        <v>0</v>
      </c>
      <c r="AZ35" s="214">
        <v>110171053</v>
      </c>
      <c r="BA35" s="212">
        <v>-5050</v>
      </c>
      <c r="BB35" s="214">
        <v>110181053</v>
      </c>
      <c r="BC35" s="212">
        <v>0</v>
      </c>
      <c r="BD35" s="214">
        <v>110191053</v>
      </c>
      <c r="BE35" s="212">
        <v>0</v>
      </c>
      <c r="BF35" s="214">
        <v>110201053</v>
      </c>
      <c r="BG35" s="212">
        <v>0</v>
      </c>
      <c r="BH35" s="214">
        <v>110211053</v>
      </c>
      <c r="BI35" s="212">
        <v>0</v>
      </c>
      <c r="BJ35" s="412">
        <v>-5050</v>
      </c>
      <c r="BK35" s="413">
        <v>100011053</v>
      </c>
      <c r="BL35" s="414">
        <v>0</v>
      </c>
      <c r="BM35" s="422">
        <v>100021053</v>
      </c>
      <c r="BN35" s="423">
        <v>0</v>
      </c>
      <c r="BO35" s="422"/>
      <c r="BP35" s="423"/>
      <c r="BQ35" s="422"/>
      <c r="BR35" s="423"/>
      <c r="BS35" s="422"/>
      <c r="BT35" s="423"/>
      <c r="BU35" s="422"/>
      <c r="BV35" s="423"/>
      <c r="BW35" s="422"/>
      <c r="BX35" s="423"/>
      <c r="BY35" s="422">
        <v>110011053</v>
      </c>
      <c r="BZ35" s="423">
        <v>0</v>
      </c>
      <c r="CA35" s="422">
        <v>110021053</v>
      </c>
      <c r="CB35" s="423">
        <v>0</v>
      </c>
      <c r="CC35" s="422">
        <v>110031053</v>
      </c>
      <c r="CD35" s="423">
        <v>0</v>
      </c>
      <c r="CE35" s="422">
        <v>110041053</v>
      </c>
      <c r="CF35" s="423">
        <v>0</v>
      </c>
      <c r="CG35" s="422">
        <v>110051053</v>
      </c>
      <c r="CH35" s="423">
        <v>0</v>
      </c>
      <c r="CI35" s="422">
        <v>110061053</v>
      </c>
      <c r="CJ35" s="423">
        <v>0</v>
      </c>
      <c r="CK35" s="422">
        <v>110071053</v>
      </c>
      <c r="CL35" s="423">
        <v>0</v>
      </c>
      <c r="CM35" s="422">
        <v>110081053</v>
      </c>
      <c r="CN35" s="423">
        <v>0</v>
      </c>
      <c r="CO35" s="422">
        <v>110091053</v>
      </c>
      <c r="CP35" s="423">
        <v>0</v>
      </c>
      <c r="CQ35" s="422">
        <v>110101053</v>
      </c>
      <c r="CR35" s="423">
        <v>0</v>
      </c>
      <c r="CS35" s="422">
        <v>110111053</v>
      </c>
      <c r="CT35" s="423">
        <v>0</v>
      </c>
      <c r="CU35" s="422">
        <v>110121053</v>
      </c>
      <c r="CV35" s="423">
        <v>0</v>
      </c>
      <c r="CW35" s="422">
        <v>110131053</v>
      </c>
      <c r="CX35" s="423">
        <v>0</v>
      </c>
      <c r="CY35" s="422">
        <v>110141053</v>
      </c>
      <c r="CZ35" s="423">
        <v>0</v>
      </c>
      <c r="DA35" s="422">
        <v>110151053</v>
      </c>
      <c r="DB35" s="423">
        <v>0</v>
      </c>
      <c r="DC35" s="422">
        <v>110161053</v>
      </c>
      <c r="DD35" s="423">
        <v>0</v>
      </c>
      <c r="DE35" s="422">
        <v>110171053</v>
      </c>
      <c r="DF35" s="423">
        <v>0</v>
      </c>
      <c r="DG35" s="422">
        <v>110181053</v>
      </c>
      <c r="DH35" s="423">
        <v>0</v>
      </c>
      <c r="DI35" s="422">
        <v>110191053</v>
      </c>
      <c r="DJ35" s="423">
        <v>0</v>
      </c>
      <c r="DK35" s="422">
        <v>110201053</v>
      </c>
      <c r="DL35" s="423">
        <v>0</v>
      </c>
      <c r="DM35" s="422">
        <v>110211053</v>
      </c>
      <c r="DN35" s="423">
        <v>0</v>
      </c>
      <c r="DO35" s="412">
        <v>0</v>
      </c>
      <c r="DP35" s="384">
        <v>-5050</v>
      </c>
      <c r="DQ35" s="236">
        <v>0</v>
      </c>
      <c r="DR35" s="137"/>
      <c r="DS35" s="137">
        <f t="shared" si="18"/>
        <v>0</v>
      </c>
      <c r="DT35" s="264">
        <f t="shared" si="19"/>
        <v>5050</v>
      </c>
      <c r="DU35" s="248">
        <f t="shared" si="14"/>
        <v>-9000</v>
      </c>
      <c r="DV35" s="248">
        <f>+DS35+DU35</f>
        <v>-9000</v>
      </c>
      <c r="DW35" s="51">
        <f t="shared" si="9"/>
        <v>0</v>
      </c>
      <c r="DX35" s="51"/>
      <c r="DY35" s="51">
        <f t="shared" si="16"/>
        <v>0</v>
      </c>
      <c r="DZ35" s="51"/>
      <c r="EA35" s="51">
        <f t="shared" si="17"/>
        <v>0</v>
      </c>
      <c r="EB35" s="238"/>
      <c r="EC35" s="7"/>
      <c r="ED35" s="271"/>
      <c r="EE35" s="272"/>
    </row>
    <row r="36" spans="1:135" s="445" customFormat="1" x14ac:dyDescent="0.25">
      <c r="A36" s="13"/>
      <c r="B36" s="236"/>
      <c r="C36" s="256">
        <v>100011054</v>
      </c>
      <c r="D36" s="93" t="s">
        <v>838</v>
      </c>
      <c r="E36" s="114" t="s">
        <v>1769</v>
      </c>
      <c r="F36" s="159">
        <v>100011054</v>
      </c>
      <c r="G36" s="198">
        <v>-970</v>
      </c>
      <c r="H36" s="214">
        <v>100021054</v>
      </c>
      <c r="I36" s="212">
        <v>0</v>
      </c>
      <c r="J36" s="214"/>
      <c r="K36" s="212"/>
      <c r="L36" s="214"/>
      <c r="M36" s="212"/>
      <c r="N36" s="214"/>
      <c r="O36" s="212"/>
      <c r="P36" s="214"/>
      <c r="Q36" s="212"/>
      <c r="R36" s="214"/>
      <c r="S36" s="212"/>
      <c r="T36" s="214">
        <v>110011054</v>
      </c>
      <c r="U36" s="212">
        <v>0</v>
      </c>
      <c r="V36" s="214">
        <v>110021054</v>
      </c>
      <c r="W36" s="212">
        <v>0</v>
      </c>
      <c r="X36" s="214">
        <v>110031054</v>
      </c>
      <c r="Y36" s="212">
        <v>0</v>
      </c>
      <c r="Z36" s="214">
        <v>110041054</v>
      </c>
      <c r="AA36" s="212">
        <v>0</v>
      </c>
      <c r="AB36" s="214">
        <v>110051054</v>
      </c>
      <c r="AC36" s="212">
        <v>0</v>
      </c>
      <c r="AD36" s="214">
        <v>110061054</v>
      </c>
      <c r="AE36" s="212">
        <v>0</v>
      </c>
      <c r="AF36" s="214">
        <v>110071054</v>
      </c>
      <c r="AG36" s="212">
        <v>0</v>
      </c>
      <c r="AH36" s="214">
        <v>110081054</v>
      </c>
      <c r="AI36" s="212">
        <v>0</v>
      </c>
      <c r="AJ36" s="214">
        <v>110091054</v>
      </c>
      <c r="AK36" s="212">
        <v>0</v>
      </c>
      <c r="AL36" s="214">
        <v>110101054</v>
      </c>
      <c r="AM36" s="212">
        <v>0</v>
      </c>
      <c r="AN36" s="214">
        <v>110111054</v>
      </c>
      <c r="AO36" s="212">
        <v>0</v>
      </c>
      <c r="AP36" s="214">
        <v>110121054</v>
      </c>
      <c r="AQ36" s="212">
        <v>0</v>
      </c>
      <c r="AR36" s="214">
        <v>110131054</v>
      </c>
      <c r="AS36" s="212">
        <v>0</v>
      </c>
      <c r="AT36" s="214">
        <v>110141054</v>
      </c>
      <c r="AU36" s="212">
        <v>0</v>
      </c>
      <c r="AV36" s="214">
        <v>110151054</v>
      </c>
      <c r="AW36" s="212">
        <v>0</v>
      </c>
      <c r="AX36" s="214">
        <v>110161054</v>
      </c>
      <c r="AY36" s="212">
        <v>0</v>
      </c>
      <c r="AZ36" s="214">
        <v>110171054</v>
      </c>
      <c r="BA36" s="212">
        <v>0</v>
      </c>
      <c r="BB36" s="214">
        <v>110181054</v>
      </c>
      <c r="BC36" s="212">
        <v>0</v>
      </c>
      <c r="BD36" s="214">
        <v>110191054</v>
      </c>
      <c r="BE36" s="212">
        <v>0</v>
      </c>
      <c r="BF36" s="214">
        <v>110201054</v>
      </c>
      <c r="BG36" s="212">
        <v>0</v>
      </c>
      <c r="BH36" s="214">
        <v>110211054</v>
      </c>
      <c r="BI36" s="212">
        <v>0</v>
      </c>
      <c r="BJ36" s="412">
        <v>-970</v>
      </c>
      <c r="BK36" s="413">
        <v>100011054</v>
      </c>
      <c r="BL36" s="414">
        <v>1550</v>
      </c>
      <c r="BM36" s="422">
        <v>100021054</v>
      </c>
      <c r="BN36" s="423">
        <v>0</v>
      </c>
      <c r="BO36" s="422"/>
      <c r="BP36" s="423"/>
      <c r="BQ36" s="422"/>
      <c r="BR36" s="423"/>
      <c r="BS36" s="422"/>
      <c r="BT36" s="423"/>
      <c r="BU36" s="422"/>
      <c r="BV36" s="423"/>
      <c r="BW36" s="422"/>
      <c r="BX36" s="423"/>
      <c r="BY36" s="422">
        <v>110011054</v>
      </c>
      <c r="BZ36" s="423">
        <v>0</v>
      </c>
      <c r="CA36" s="422">
        <v>110021054</v>
      </c>
      <c r="CB36" s="423">
        <v>0</v>
      </c>
      <c r="CC36" s="422">
        <v>110031054</v>
      </c>
      <c r="CD36" s="423">
        <v>0</v>
      </c>
      <c r="CE36" s="422">
        <v>110041054</v>
      </c>
      <c r="CF36" s="423">
        <v>0</v>
      </c>
      <c r="CG36" s="422">
        <v>110051054</v>
      </c>
      <c r="CH36" s="423">
        <v>0</v>
      </c>
      <c r="CI36" s="422">
        <v>110061054</v>
      </c>
      <c r="CJ36" s="423">
        <v>0</v>
      </c>
      <c r="CK36" s="422">
        <v>110071054</v>
      </c>
      <c r="CL36" s="423">
        <v>0</v>
      </c>
      <c r="CM36" s="422">
        <v>110081054</v>
      </c>
      <c r="CN36" s="423">
        <v>0</v>
      </c>
      <c r="CO36" s="422">
        <v>110091054</v>
      </c>
      <c r="CP36" s="423">
        <v>0</v>
      </c>
      <c r="CQ36" s="422">
        <v>110101054</v>
      </c>
      <c r="CR36" s="423">
        <v>0</v>
      </c>
      <c r="CS36" s="422">
        <v>110111054</v>
      </c>
      <c r="CT36" s="423">
        <v>0</v>
      </c>
      <c r="CU36" s="422">
        <v>110121054</v>
      </c>
      <c r="CV36" s="423">
        <v>0</v>
      </c>
      <c r="CW36" s="422">
        <v>110131054</v>
      </c>
      <c r="CX36" s="423">
        <v>0</v>
      </c>
      <c r="CY36" s="422">
        <v>110141054</v>
      </c>
      <c r="CZ36" s="423">
        <v>0</v>
      </c>
      <c r="DA36" s="422">
        <v>110151054</v>
      </c>
      <c r="DB36" s="423">
        <v>0</v>
      </c>
      <c r="DC36" s="422">
        <v>110161054</v>
      </c>
      <c r="DD36" s="423">
        <v>0</v>
      </c>
      <c r="DE36" s="422">
        <v>110171054</v>
      </c>
      <c r="DF36" s="423">
        <v>0</v>
      </c>
      <c r="DG36" s="422">
        <v>110181054</v>
      </c>
      <c r="DH36" s="423">
        <v>0</v>
      </c>
      <c r="DI36" s="422">
        <v>110191054</v>
      </c>
      <c r="DJ36" s="423">
        <v>0</v>
      </c>
      <c r="DK36" s="422">
        <v>110201054</v>
      </c>
      <c r="DL36" s="423">
        <v>0</v>
      </c>
      <c r="DM36" s="422">
        <v>110211054</v>
      </c>
      <c r="DN36" s="423">
        <v>0</v>
      </c>
      <c r="DO36" s="412">
        <v>1550</v>
      </c>
      <c r="DP36" s="384">
        <v>580</v>
      </c>
      <c r="DQ36" s="236">
        <v>0</v>
      </c>
      <c r="DR36" s="137"/>
      <c r="DS36" s="137">
        <f t="shared" si="18"/>
        <v>0</v>
      </c>
      <c r="DT36" s="264">
        <f t="shared" si="19"/>
        <v>-580</v>
      </c>
      <c r="DU36" s="248">
        <f t="shared" si="14"/>
        <v>1000</v>
      </c>
      <c r="DV36" s="248">
        <f t="shared" si="15"/>
        <v>1000</v>
      </c>
      <c r="DW36" s="51">
        <f t="shared" si="9"/>
        <v>0</v>
      </c>
      <c r="DX36" s="51"/>
      <c r="DY36" s="51">
        <f t="shared" si="16"/>
        <v>1000</v>
      </c>
      <c r="DZ36" s="51"/>
      <c r="EA36" s="51">
        <f t="shared" si="17"/>
        <v>1000</v>
      </c>
      <c r="EB36" s="238"/>
      <c r="EC36" s="7"/>
      <c r="ED36" s="271"/>
      <c r="EE36" s="272"/>
    </row>
    <row r="37" spans="1:135" x14ac:dyDescent="0.25">
      <c r="A37" s="13">
        <f>SUMIF('PY Ledger'!A:A,'10001'!C37,'PY Ledger'!D:D)</f>
        <v>0</v>
      </c>
      <c r="B37" s="14">
        <f>SUMIF('PY Ledger'!A:A,'10001'!C37,'PY Ledger'!E:E)</f>
        <v>0</v>
      </c>
      <c r="C37" s="66">
        <v>100011055</v>
      </c>
      <c r="D37" s="93" t="s">
        <v>838</v>
      </c>
      <c r="E37" s="114" t="s">
        <v>848</v>
      </c>
      <c r="F37" s="159">
        <v>100011055</v>
      </c>
      <c r="G37" s="198">
        <v>1716.17</v>
      </c>
      <c r="H37" s="214">
        <v>100021055</v>
      </c>
      <c r="I37" s="212">
        <v>0</v>
      </c>
      <c r="J37" s="214"/>
      <c r="K37" s="212"/>
      <c r="L37" s="214"/>
      <c r="M37" s="212"/>
      <c r="N37" s="214"/>
      <c r="O37" s="212"/>
      <c r="P37" s="214"/>
      <c r="Q37" s="212"/>
      <c r="R37" s="214"/>
      <c r="S37" s="212"/>
      <c r="T37" s="214">
        <v>110011055</v>
      </c>
      <c r="U37" s="212">
        <v>0</v>
      </c>
      <c r="V37" s="214">
        <v>110021055</v>
      </c>
      <c r="W37" s="212">
        <v>0</v>
      </c>
      <c r="X37" s="214">
        <v>110031055</v>
      </c>
      <c r="Y37" s="212">
        <v>0</v>
      </c>
      <c r="Z37" s="214">
        <v>110041055</v>
      </c>
      <c r="AA37" s="212">
        <v>0</v>
      </c>
      <c r="AB37" s="214">
        <v>110051055</v>
      </c>
      <c r="AC37" s="212">
        <v>0</v>
      </c>
      <c r="AD37" s="214">
        <v>110061055</v>
      </c>
      <c r="AE37" s="212">
        <v>0</v>
      </c>
      <c r="AF37" s="214">
        <v>110071055</v>
      </c>
      <c r="AG37" s="212">
        <v>0</v>
      </c>
      <c r="AH37" s="214">
        <v>110081055</v>
      </c>
      <c r="AI37" s="212">
        <v>0</v>
      </c>
      <c r="AJ37" s="214">
        <v>110091055</v>
      </c>
      <c r="AK37" s="212">
        <v>0</v>
      </c>
      <c r="AL37" s="214">
        <v>110101055</v>
      </c>
      <c r="AM37" s="212">
        <v>0</v>
      </c>
      <c r="AN37" s="214">
        <v>110111055</v>
      </c>
      <c r="AO37" s="212">
        <v>0</v>
      </c>
      <c r="AP37" s="214">
        <v>110121055</v>
      </c>
      <c r="AQ37" s="212">
        <v>0</v>
      </c>
      <c r="AR37" s="214">
        <v>110131055</v>
      </c>
      <c r="AS37" s="212">
        <v>0</v>
      </c>
      <c r="AT37" s="214">
        <v>110141055</v>
      </c>
      <c r="AU37" s="212">
        <v>0</v>
      </c>
      <c r="AV37" s="214">
        <v>110151055</v>
      </c>
      <c r="AW37" s="212">
        <v>0</v>
      </c>
      <c r="AX37" s="214">
        <v>110161055</v>
      </c>
      <c r="AY37" s="212">
        <v>0</v>
      </c>
      <c r="AZ37" s="214">
        <v>110171055</v>
      </c>
      <c r="BA37" s="212">
        <v>0</v>
      </c>
      <c r="BB37" s="214">
        <v>110181055</v>
      </c>
      <c r="BC37" s="212">
        <v>0</v>
      </c>
      <c r="BD37" s="214">
        <v>110191055</v>
      </c>
      <c r="BE37" s="212">
        <v>0</v>
      </c>
      <c r="BF37" s="214">
        <v>110201055</v>
      </c>
      <c r="BG37" s="212">
        <v>0</v>
      </c>
      <c r="BH37" s="214">
        <v>110211055</v>
      </c>
      <c r="BI37" s="212">
        <v>0</v>
      </c>
      <c r="BJ37" s="412">
        <v>1716.17</v>
      </c>
      <c r="BK37" s="413">
        <v>100011055</v>
      </c>
      <c r="BL37" s="414">
        <v>0</v>
      </c>
      <c r="BM37" s="422">
        <v>100021055</v>
      </c>
      <c r="BN37" s="423">
        <v>0</v>
      </c>
      <c r="BO37" s="422"/>
      <c r="BP37" s="423"/>
      <c r="BQ37" s="422"/>
      <c r="BR37" s="423"/>
      <c r="BS37" s="422"/>
      <c r="BT37" s="423"/>
      <c r="BU37" s="422"/>
      <c r="BV37" s="423"/>
      <c r="BW37" s="422"/>
      <c r="BX37" s="423"/>
      <c r="BY37" s="422">
        <v>110011055</v>
      </c>
      <c r="BZ37" s="423">
        <v>0</v>
      </c>
      <c r="CA37" s="422">
        <v>110021055</v>
      </c>
      <c r="CB37" s="423">
        <v>0</v>
      </c>
      <c r="CC37" s="422">
        <v>110031055</v>
      </c>
      <c r="CD37" s="423">
        <v>0</v>
      </c>
      <c r="CE37" s="422">
        <v>110041055</v>
      </c>
      <c r="CF37" s="423">
        <v>0</v>
      </c>
      <c r="CG37" s="422">
        <v>110051055</v>
      </c>
      <c r="CH37" s="423">
        <v>0</v>
      </c>
      <c r="CI37" s="422">
        <v>110061055</v>
      </c>
      <c r="CJ37" s="423">
        <v>0</v>
      </c>
      <c r="CK37" s="422">
        <v>110071055</v>
      </c>
      <c r="CL37" s="423">
        <v>0</v>
      </c>
      <c r="CM37" s="422">
        <v>110081055</v>
      </c>
      <c r="CN37" s="423">
        <v>0</v>
      </c>
      <c r="CO37" s="422">
        <v>110091055</v>
      </c>
      <c r="CP37" s="423">
        <v>0</v>
      </c>
      <c r="CQ37" s="422">
        <v>110101055</v>
      </c>
      <c r="CR37" s="423">
        <v>0</v>
      </c>
      <c r="CS37" s="422">
        <v>110111055</v>
      </c>
      <c r="CT37" s="423">
        <v>0</v>
      </c>
      <c r="CU37" s="422">
        <v>110121055</v>
      </c>
      <c r="CV37" s="423">
        <v>0</v>
      </c>
      <c r="CW37" s="422">
        <v>110131055</v>
      </c>
      <c r="CX37" s="423">
        <v>0</v>
      </c>
      <c r="CY37" s="422">
        <v>110141055</v>
      </c>
      <c r="CZ37" s="423">
        <v>0</v>
      </c>
      <c r="DA37" s="422">
        <v>110151055</v>
      </c>
      <c r="DB37" s="423">
        <v>0</v>
      </c>
      <c r="DC37" s="422">
        <v>110161055</v>
      </c>
      <c r="DD37" s="423">
        <v>0</v>
      </c>
      <c r="DE37" s="422">
        <v>110171055</v>
      </c>
      <c r="DF37" s="423">
        <v>0</v>
      </c>
      <c r="DG37" s="422">
        <v>110181055</v>
      </c>
      <c r="DH37" s="423">
        <v>0</v>
      </c>
      <c r="DI37" s="422">
        <v>110191055</v>
      </c>
      <c r="DJ37" s="423">
        <v>0</v>
      </c>
      <c r="DK37" s="422">
        <v>110201055</v>
      </c>
      <c r="DL37" s="423">
        <v>0</v>
      </c>
      <c r="DM37" s="422">
        <v>110211055</v>
      </c>
      <c r="DN37" s="423">
        <v>0</v>
      </c>
      <c r="DO37" s="412">
        <v>0</v>
      </c>
      <c r="DP37" s="384">
        <v>1716.17</v>
      </c>
      <c r="DQ37" s="137">
        <v>0</v>
      </c>
      <c r="DR37" s="137"/>
      <c r="DS37" s="137">
        <f t="shared" si="12"/>
        <v>0</v>
      </c>
      <c r="DT37" s="150">
        <f t="shared" si="13"/>
        <v>-1716.17</v>
      </c>
      <c r="DU37" s="248">
        <f t="shared" si="14"/>
        <v>3000</v>
      </c>
      <c r="DV37" s="143">
        <f t="shared" si="15"/>
        <v>3000</v>
      </c>
      <c r="DW37" s="135">
        <f t="shared" si="9"/>
        <v>0</v>
      </c>
      <c r="DX37" s="135"/>
      <c r="DY37" s="135">
        <f t="shared" si="16"/>
        <v>3000</v>
      </c>
      <c r="DZ37" s="135"/>
      <c r="EA37" s="51">
        <f t="shared" si="17"/>
        <v>3000</v>
      </c>
      <c r="EB37" s="238"/>
      <c r="EC37" s="7">
        <f>SUMIF('CY Ledger'!A:A,'10001'!C37,'CY Ledger'!E:E)-DT37</f>
        <v>1716.17</v>
      </c>
      <c r="ED37" s="271" t="s">
        <v>937</v>
      </c>
      <c r="EE37" s="272" t="s">
        <v>937</v>
      </c>
    </row>
    <row r="38" spans="1:135" s="1" customFormat="1" x14ac:dyDescent="0.25">
      <c r="A38" s="17">
        <f>SUM(A23:A37)</f>
        <v>295000</v>
      </c>
      <c r="B38" s="18">
        <f>SUM(B23:B37)</f>
        <v>295000</v>
      </c>
      <c r="C38" s="67"/>
      <c r="D38" s="94" t="s">
        <v>36</v>
      </c>
      <c r="E38" s="102"/>
      <c r="F38" s="173"/>
      <c r="G38" s="198"/>
      <c r="H38" s="216"/>
      <c r="I38" s="211"/>
      <c r="J38" s="216"/>
      <c r="K38" s="211"/>
      <c r="L38" s="216"/>
      <c r="M38" s="211"/>
      <c r="N38" s="216"/>
      <c r="O38" s="211"/>
      <c r="P38" s="216"/>
      <c r="Q38" s="211"/>
      <c r="R38" s="216"/>
      <c r="S38" s="211"/>
      <c r="T38" s="216"/>
      <c r="U38" s="211"/>
      <c r="V38" s="216"/>
      <c r="W38" s="211"/>
      <c r="X38" s="216"/>
      <c r="Y38" s="211"/>
      <c r="Z38" s="216"/>
      <c r="AA38" s="211"/>
      <c r="AB38" s="216"/>
      <c r="AC38" s="211"/>
      <c r="AD38" s="216"/>
      <c r="AE38" s="211"/>
      <c r="AF38" s="216"/>
      <c r="AG38" s="211"/>
      <c r="AH38" s="216"/>
      <c r="AI38" s="211"/>
      <c r="AJ38" s="216"/>
      <c r="AK38" s="211"/>
      <c r="AL38" s="216"/>
      <c r="AM38" s="211"/>
      <c r="AN38" s="216"/>
      <c r="AO38" s="211"/>
      <c r="AP38" s="216"/>
      <c r="AQ38" s="211"/>
      <c r="AR38" s="216"/>
      <c r="AS38" s="211"/>
      <c r="AT38" s="216"/>
      <c r="AU38" s="211"/>
      <c r="AV38" s="216"/>
      <c r="AW38" s="211"/>
      <c r="AX38" s="216"/>
      <c r="AY38" s="211"/>
      <c r="AZ38" s="216"/>
      <c r="BA38" s="211"/>
      <c r="BB38" s="216"/>
      <c r="BC38" s="211"/>
      <c r="BD38" s="216"/>
      <c r="BE38" s="211"/>
      <c r="BF38" s="216"/>
      <c r="BG38" s="211"/>
      <c r="BH38" s="216"/>
      <c r="BI38" s="211"/>
      <c r="BJ38" s="417">
        <v>43419.31</v>
      </c>
      <c r="BK38" s="418"/>
      <c r="BL38" s="414"/>
      <c r="BM38" s="424"/>
      <c r="BN38" s="389"/>
      <c r="BO38" s="424"/>
      <c r="BP38" s="389"/>
      <c r="BQ38" s="424"/>
      <c r="BR38" s="389"/>
      <c r="BS38" s="424"/>
      <c r="BT38" s="389"/>
      <c r="BU38" s="424"/>
      <c r="BV38" s="389"/>
      <c r="BW38" s="424"/>
      <c r="BX38" s="389"/>
      <c r="BY38" s="424"/>
      <c r="BZ38" s="389"/>
      <c r="CA38" s="424"/>
      <c r="CB38" s="389"/>
      <c r="CC38" s="424"/>
      <c r="CD38" s="389"/>
      <c r="CE38" s="424"/>
      <c r="CF38" s="389"/>
      <c r="CG38" s="424"/>
      <c r="CH38" s="389"/>
      <c r="CI38" s="424"/>
      <c r="CJ38" s="389"/>
      <c r="CK38" s="424"/>
      <c r="CL38" s="389"/>
      <c r="CM38" s="424"/>
      <c r="CN38" s="389"/>
      <c r="CO38" s="424"/>
      <c r="CP38" s="389"/>
      <c r="CQ38" s="424"/>
      <c r="CR38" s="389"/>
      <c r="CS38" s="424"/>
      <c r="CT38" s="389"/>
      <c r="CU38" s="424"/>
      <c r="CV38" s="389"/>
      <c r="CW38" s="424"/>
      <c r="CX38" s="389"/>
      <c r="CY38" s="424"/>
      <c r="CZ38" s="389"/>
      <c r="DA38" s="424"/>
      <c r="DB38" s="389"/>
      <c r="DC38" s="424"/>
      <c r="DD38" s="389"/>
      <c r="DE38" s="424"/>
      <c r="DF38" s="389"/>
      <c r="DG38" s="424"/>
      <c r="DH38" s="389"/>
      <c r="DI38" s="424"/>
      <c r="DJ38" s="389"/>
      <c r="DK38" s="424"/>
      <c r="DL38" s="389"/>
      <c r="DM38" s="424"/>
      <c r="DN38" s="389"/>
      <c r="DO38" s="417">
        <v>114047.58000000002</v>
      </c>
      <c r="DP38" s="389">
        <v>157466.88999999998</v>
      </c>
      <c r="DQ38" s="139">
        <f t="shared" ref="DQ38:EA38" si="20">SUM(DQ23:DQ37)</f>
        <v>295000</v>
      </c>
      <c r="DR38" s="139">
        <f t="shared" si="20"/>
        <v>0</v>
      </c>
      <c r="DS38" s="139">
        <f t="shared" si="20"/>
        <v>295000</v>
      </c>
      <c r="DT38" s="286">
        <f t="shared" si="20"/>
        <v>137533.10999999999</v>
      </c>
      <c r="DU38" s="286">
        <f t="shared" si="20"/>
        <v>-26000</v>
      </c>
      <c r="DV38" s="154">
        <f t="shared" si="20"/>
        <v>269000</v>
      </c>
      <c r="DW38" s="139">
        <f t="shared" si="20"/>
        <v>295000</v>
      </c>
      <c r="DX38" s="139">
        <f t="shared" si="20"/>
        <v>0</v>
      </c>
      <c r="DY38" s="139">
        <f t="shared" si="20"/>
        <v>5000</v>
      </c>
      <c r="DZ38" s="139">
        <f t="shared" si="20"/>
        <v>0</v>
      </c>
      <c r="EA38" s="239">
        <f t="shared" si="20"/>
        <v>300000</v>
      </c>
      <c r="EB38" s="117"/>
      <c r="EC38" s="7"/>
      <c r="ED38" s="271"/>
      <c r="EE38" s="274"/>
    </row>
    <row r="39" spans="1:135" s="113" customFormat="1" x14ac:dyDescent="0.25">
      <c r="A39" s="106"/>
      <c r="B39" s="107"/>
      <c r="C39" s="105"/>
      <c r="D39" s="109"/>
      <c r="E39" s="110"/>
      <c r="F39" s="161"/>
      <c r="G39" s="198"/>
      <c r="H39" s="214"/>
      <c r="I39" s="212"/>
      <c r="J39" s="214"/>
      <c r="K39" s="212"/>
      <c r="L39" s="214"/>
      <c r="M39" s="212"/>
      <c r="N39" s="214"/>
      <c r="O39" s="212"/>
      <c r="P39" s="214"/>
      <c r="Q39" s="212"/>
      <c r="R39" s="214"/>
      <c r="S39" s="212"/>
      <c r="T39" s="214"/>
      <c r="U39" s="212"/>
      <c r="V39" s="214"/>
      <c r="W39" s="212"/>
      <c r="X39" s="214"/>
      <c r="Y39" s="212"/>
      <c r="Z39" s="214"/>
      <c r="AA39" s="212"/>
      <c r="AB39" s="214"/>
      <c r="AC39" s="212"/>
      <c r="AD39" s="214"/>
      <c r="AE39" s="212"/>
      <c r="AF39" s="214"/>
      <c r="AG39" s="212"/>
      <c r="AH39" s="214"/>
      <c r="AI39" s="212"/>
      <c r="AJ39" s="214"/>
      <c r="AK39" s="212"/>
      <c r="AL39" s="214"/>
      <c r="AM39" s="212"/>
      <c r="AN39" s="214"/>
      <c r="AO39" s="212"/>
      <c r="AP39" s="214"/>
      <c r="AQ39" s="212"/>
      <c r="AR39" s="214"/>
      <c r="AS39" s="212"/>
      <c r="AT39" s="214"/>
      <c r="AU39" s="212"/>
      <c r="AV39" s="214"/>
      <c r="AW39" s="212"/>
      <c r="AX39" s="214"/>
      <c r="AY39" s="212"/>
      <c r="AZ39" s="214"/>
      <c r="BA39" s="212"/>
      <c r="BB39" s="214"/>
      <c r="BC39" s="212"/>
      <c r="BD39" s="214"/>
      <c r="BE39" s="212"/>
      <c r="BF39" s="214"/>
      <c r="BG39" s="212"/>
      <c r="BH39" s="214"/>
      <c r="BI39" s="212"/>
      <c r="BJ39" s="412"/>
      <c r="BK39" s="425"/>
      <c r="BL39" s="414"/>
      <c r="BM39" s="422"/>
      <c r="BN39" s="423"/>
      <c r="BO39" s="422"/>
      <c r="BP39" s="423"/>
      <c r="BQ39" s="422"/>
      <c r="BR39" s="423"/>
      <c r="BS39" s="422"/>
      <c r="BT39" s="423"/>
      <c r="BU39" s="422"/>
      <c r="BV39" s="423"/>
      <c r="BW39" s="422"/>
      <c r="BX39" s="423"/>
      <c r="BY39" s="422"/>
      <c r="BZ39" s="423"/>
      <c r="CA39" s="422"/>
      <c r="CB39" s="423"/>
      <c r="CC39" s="422"/>
      <c r="CD39" s="423"/>
      <c r="CE39" s="422"/>
      <c r="CF39" s="423"/>
      <c r="CG39" s="422"/>
      <c r="CH39" s="423"/>
      <c r="CI39" s="422"/>
      <c r="CJ39" s="423"/>
      <c r="CK39" s="422"/>
      <c r="CL39" s="423"/>
      <c r="CM39" s="422"/>
      <c r="CN39" s="423"/>
      <c r="CO39" s="422"/>
      <c r="CP39" s="423"/>
      <c r="CQ39" s="422"/>
      <c r="CR39" s="423"/>
      <c r="CS39" s="422"/>
      <c r="CT39" s="423"/>
      <c r="CU39" s="422"/>
      <c r="CV39" s="423"/>
      <c r="CW39" s="422"/>
      <c r="CX39" s="423"/>
      <c r="CY39" s="422"/>
      <c r="CZ39" s="423"/>
      <c r="DA39" s="422"/>
      <c r="DB39" s="423"/>
      <c r="DC39" s="422"/>
      <c r="DD39" s="423"/>
      <c r="DE39" s="422"/>
      <c r="DF39" s="423"/>
      <c r="DG39" s="422"/>
      <c r="DH39" s="423"/>
      <c r="DI39" s="422"/>
      <c r="DJ39" s="423"/>
      <c r="DK39" s="422"/>
      <c r="DL39" s="423"/>
      <c r="DM39" s="422"/>
      <c r="DN39" s="423"/>
      <c r="DO39" s="412"/>
      <c r="DP39" s="423"/>
      <c r="DQ39" s="148"/>
      <c r="DR39" s="148"/>
      <c r="DS39" s="148"/>
      <c r="DT39" s="149"/>
      <c r="DU39" s="448"/>
      <c r="DV39" s="448"/>
      <c r="DW39" s="446"/>
      <c r="DX39" s="446"/>
      <c r="DY39" s="446"/>
      <c r="DZ39" s="446"/>
      <c r="EA39" s="108"/>
      <c r="EB39" s="268"/>
      <c r="EC39" s="7"/>
      <c r="ED39" s="271"/>
      <c r="EE39" s="284"/>
    </row>
    <row r="40" spans="1:135" s="113" customFormat="1" x14ac:dyDescent="0.25">
      <c r="A40" s="106">
        <f>SUMIF('PY Ledger'!A:A,'10001'!C40,'PY Ledger'!D:D)</f>
        <v>48000</v>
      </c>
      <c r="B40" s="107">
        <f>SUMIF('PY Ledger'!A:A,'10001'!C40,'PY Ledger'!E:E)</f>
        <v>48000</v>
      </c>
      <c r="C40" s="105">
        <v>100031040</v>
      </c>
      <c r="D40" s="115" t="s">
        <v>849</v>
      </c>
      <c r="E40" s="110" t="s">
        <v>839</v>
      </c>
      <c r="F40" s="161"/>
      <c r="G40" s="198"/>
      <c r="H40" s="214"/>
      <c r="I40" s="212"/>
      <c r="J40" s="214">
        <v>100031040</v>
      </c>
      <c r="K40" s="212">
        <v>8738.01</v>
      </c>
      <c r="L40" s="214"/>
      <c r="M40" s="212"/>
      <c r="N40" s="214"/>
      <c r="O40" s="212"/>
      <c r="P40" s="214"/>
      <c r="Q40" s="212"/>
      <c r="R40" s="214"/>
      <c r="S40" s="212"/>
      <c r="T40" s="214"/>
      <c r="U40" s="212"/>
      <c r="V40" s="214"/>
      <c r="W40" s="212"/>
      <c r="X40" s="214"/>
      <c r="Y40" s="212"/>
      <c r="Z40" s="214"/>
      <c r="AA40" s="212"/>
      <c r="AB40" s="214"/>
      <c r="AC40" s="212"/>
      <c r="AD40" s="214"/>
      <c r="AE40" s="212"/>
      <c r="AF40" s="214"/>
      <c r="AG40" s="212"/>
      <c r="AH40" s="214"/>
      <c r="AI40" s="212"/>
      <c r="AJ40" s="214"/>
      <c r="AK40" s="212"/>
      <c r="AL40" s="214"/>
      <c r="AM40" s="212"/>
      <c r="AN40" s="214"/>
      <c r="AO40" s="212"/>
      <c r="AP40" s="214"/>
      <c r="AQ40" s="212"/>
      <c r="AR40" s="214"/>
      <c r="AS40" s="212"/>
      <c r="AT40" s="214"/>
      <c r="AU40" s="212"/>
      <c r="AV40" s="214"/>
      <c r="AW40" s="212"/>
      <c r="AX40" s="214"/>
      <c r="AY40" s="212"/>
      <c r="AZ40" s="214"/>
      <c r="BA40" s="212"/>
      <c r="BB40" s="214"/>
      <c r="BC40" s="212"/>
      <c r="BD40" s="214"/>
      <c r="BE40" s="212"/>
      <c r="BF40" s="214"/>
      <c r="BG40" s="212"/>
      <c r="BH40" s="214"/>
      <c r="BI40" s="212"/>
      <c r="BJ40" s="412">
        <v>8738.01</v>
      </c>
      <c r="BK40" s="425"/>
      <c r="BL40" s="414"/>
      <c r="BM40" s="422"/>
      <c r="BN40" s="423"/>
      <c r="BO40" s="422">
        <v>100031040</v>
      </c>
      <c r="BP40" s="423">
        <v>2350</v>
      </c>
      <c r="BQ40" s="422"/>
      <c r="BR40" s="423"/>
      <c r="BS40" s="422"/>
      <c r="BT40" s="423"/>
      <c r="BU40" s="422"/>
      <c r="BV40" s="423"/>
      <c r="BW40" s="422"/>
      <c r="BX40" s="423"/>
      <c r="BY40" s="422"/>
      <c r="BZ40" s="423"/>
      <c r="CA40" s="422"/>
      <c r="CB40" s="423"/>
      <c r="CC40" s="422"/>
      <c r="CD40" s="423"/>
      <c r="CE40" s="422"/>
      <c r="CF40" s="423"/>
      <c r="CG40" s="422"/>
      <c r="CH40" s="423"/>
      <c r="CI40" s="422"/>
      <c r="CJ40" s="423"/>
      <c r="CK40" s="422"/>
      <c r="CL40" s="423"/>
      <c r="CM40" s="422"/>
      <c r="CN40" s="423"/>
      <c r="CO40" s="422"/>
      <c r="CP40" s="423"/>
      <c r="CQ40" s="422"/>
      <c r="CR40" s="423"/>
      <c r="CS40" s="422"/>
      <c r="CT40" s="423"/>
      <c r="CU40" s="422"/>
      <c r="CV40" s="423"/>
      <c r="CW40" s="422"/>
      <c r="CX40" s="423"/>
      <c r="CY40" s="422"/>
      <c r="CZ40" s="423"/>
      <c r="DA40" s="422"/>
      <c r="DB40" s="423"/>
      <c r="DC40" s="422"/>
      <c r="DD40" s="423"/>
      <c r="DE40" s="422"/>
      <c r="DF40" s="423"/>
      <c r="DG40" s="422"/>
      <c r="DH40" s="423"/>
      <c r="DI40" s="422"/>
      <c r="DJ40" s="423"/>
      <c r="DK40" s="422"/>
      <c r="DL40" s="423"/>
      <c r="DM40" s="422"/>
      <c r="DN40" s="423"/>
      <c r="DO40" s="412">
        <v>2350</v>
      </c>
      <c r="DP40" s="423">
        <v>11088.01</v>
      </c>
      <c r="DQ40" s="148">
        <v>48000</v>
      </c>
      <c r="DR40" s="148"/>
      <c r="DS40" s="148">
        <f t="shared" ref="DS40:DS50" si="21">+DQ40+DR40</f>
        <v>48000</v>
      </c>
      <c r="DT40" s="149">
        <f t="shared" ref="DT40:DT49" si="22">+DQ40-DP40</f>
        <v>36911.99</v>
      </c>
      <c r="DU40" s="448">
        <f t="shared" ref="DU40:DU50" si="23">ROUND(((-DS40+(+DP40/DP$51*235000))),-3)</f>
        <v>-27000</v>
      </c>
      <c r="DV40" s="448">
        <f t="shared" ref="DV40:DV50" si="24">+DS40+DU40</f>
        <v>21000</v>
      </c>
      <c r="DW40" s="446">
        <f t="shared" ref="DW40:DW50" si="25">+DQ40</f>
        <v>48000</v>
      </c>
      <c r="DX40" s="446"/>
      <c r="DY40" s="446">
        <f t="shared" ref="DY40:DY50" si="26">IF(DV40&gt;0,(ROUND((((+DV40*682/632))-DW40),-3)),0-DW40)</f>
        <v>-25000</v>
      </c>
      <c r="DZ40" s="446"/>
      <c r="EA40" s="108">
        <f>SUM(DW40:DZ40)</f>
        <v>23000</v>
      </c>
      <c r="EB40" s="268"/>
      <c r="EC40" s="7">
        <f>SUMIF('CY Ledger'!A:A,'10001'!C40,'CY Ledger'!E:E)-DT40</f>
        <v>11088.010000000002</v>
      </c>
      <c r="ED40" s="271" t="s">
        <v>937</v>
      </c>
      <c r="EE40" s="284" t="s">
        <v>937</v>
      </c>
    </row>
    <row r="41" spans="1:135" s="113" customFormat="1" x14ac:dyDescent="0.25">
      <c r="A41" s="106">
        <f>SUMIF('PY Ledger'!A:A,'10001'!C41,'PY Ledger'!D:D)</f>
        <v>5000</v>
      </c>
      <c r="B41" s="107">
        <f>SUMIF('PY Ledger'!A:A,'10001'!C41,'PY Ledger'!E:E)</f>
        <v>5000</v>
      </c>
      <c r="C41" s="105">
        <v>100031041</v>
      </c>
      <c r="D41" s="115" t="s">
        <v>849</v>
      </c>
      <c r="E41" s="110" t="s">
        <v>840</v>
      </c>
      <c r="F41" s="161"/>
      <c r="G41" s="198"/>
      <c r="H41" s="214"/>
      <c r="I41" s="212"/>
      <c r="J41" s="214">
        <v>100031041</v>
      </c>
      <c r="K41" s="212">
        <v>1342.68</v>
      </c>
      <c r="L41" s="214"/>
      <c r="M41" s="212"/>
      <c r="N41" s="214"/>
      <c r="O41" s="212"/>
      <c r="P41" s="214"/>
      <c r="Q41" s="212"/>
      <c r="R41" s="214"/>
      <c r="S41" s="212"/>
      <c r="T41" s="214"/>
      <c r="U41" s="212"/>
      <c r="V41" s="214"/>
      <c r="W41" s="212"/>
      <c r="X41" s="214"/>
      <c r="Y41" s="212"/>
      <c r="Z41" s="214"/>
      <c r="AA41" s="212"/>
      <c r="AB41" s="214"/>
      <c r="AC41" s="212"/>
      <c r="AD41" s="214"/>
      <c r="AE41" s="212"/>
      <c r="AF41" s="214"/>
      <c r="AG41" s="212"/>
      <c r="AH41" s="214"/>
      <c r="AI41" s="212"/>
      <c r="AJ41" s="214"/>
      <c r="AK41" s="212"/>
      <c r="AL41" s="214"/>
      <c r="AM41" s="212"/>
      <c r="AN41" s="214"/>
      <c r="AO41" s="212"/>
      <c r="AP41" s="214"/>
      <c r="AQ41" s="212"/>
      <c r="AR41" s="214"/>
      <c r="AS41" s="212"/>
      <c r="AT41" s="214"/>
      <c r="AU41" s="212"/>
      <c r="AV41" s="214"/>
      <c r="AW41" s="212"/>
      <c r="AX41" s="214"/>
      <c r="AY41" s="212"/>
      <c r="AZ41" s="214"/>
      <c r="BA41" s="212"/>
      <c r="BB41" s="214"/>
      <c r="BC41" s="212"/>
      <c r="BD41" s="214"/>
      <c r="BE41" s="212"/>
      <c r="BF41" s="214"/>
      <c r="BG41" s="212"/>
      <c r="BH41" s="214"/>
      <c r="BI41" s="212"/>
      <c r="BJ41" s="412">
        <v>1342.68</v>
      </c>
      <c r="BK41" s="425"/>
      <c r="BL41" s="414"/>
      <c r="BM41" s="422"/>
      <c r="BN41" s="423"/>
      <c r="BO41" s="422">
        <v>100031041</v>
      </c>
      <c r="BP41" s="423">
        <v>11712</v>
      </c>
      <c r="BQ41" s="422"/>
      <c r="BR41" s="423"/>
      <c r="BS41" s="422"/>
      <c r="BT41" s="423"/>
      <c r="BU41" s="422"/>
      <c r="BV41" s="423"/>
      <c r="BW41" s="422"/>
      <c r="BX41" s="423"/>
      <c r="BY41" s="422"/>
      <c r="BZ41" s="423"/>
      <c r="CA41" s="422"/>
      <c r="CB41" s="423"/>
      <c r="CC41" s="422"/>
      <c r="CD41" s="423"/>
      <c r="CE41" s="422"/>
      <c r="CF41" s="423"/>
      <c r="CG41" s="422"/>
      <c r="CH41" s="423"/>
      <c r="CI41" s="422"/>
      <c r="CJ41" s="423"/>
      <c r="CK41" s="422"/>
      <c r="CL41" s="423"/>
      <c r="CM41" s="422"/>
      <c r="CN41" s="423"/>
      <c r="CO41" s="422"/>
      <c r="CP41" s="423"/>
      <c r="CQ41" s="422"/>
      <c r="CR41" s="423"/>
      <c r="CS41" s="422"/>
      <c r="CT41" s="423"/>
      <c r="CU41" s="422"/>
      <c r="CV41" s="423"/>
      <c r="CW41" s="422"/>
      <c r="CX41" s="423"/>
      <c r="CY41" s="422"/>
      <c r="CZ41" s="423"/>
      <c r="DA41" s="422"/>
      <c r="DB41" s="423"/>
      <c r="DC41" s="422"/>
      <c r="DD41" s="423"/>
      <c r="DE41" s="422"/>
      <c r="DF41" s="423"/>
      <c r="DG41" s="422"/>
      <c r="DH41" s="423"/>
      <c r="DI41" s="422"/>
      <c r="DJ41" s="423"/>
      <c r="DK41" s="422"/>
      <c r="DL41" s="423"/>
      <c r="DM41" s="422"/>
      <c r="DN41" s="423"/>
      <c r="DO41" s="412">
        <v>11712</v>
      </c>
      <c r="DP41" s="423">
        <v>13054.68</v>
      </c>
      <c r="DQ41" s="148">
        <v>5000</v>
      </c>
      <c r="DR41" s="148"/>
      <c r="DS41" s="148">
        <f t="shared" si="21"/>
        <v>5000</v>
      </c>
      <c r="DT41" s="149">
        <f t="shared" si="22"/>
        <v>-8054.68</v>
      </c>
      <c r="DU41" s="448">
        <f t="shared" si="23"/>
        <v>20000</v>
      </c>
      <c r="DV41" s="448">
        <f t="shared" si="24"/>
        <v>25000</v>
      </c>
      <c r="DW41" s="446">
        <f t="shared" si="25"/>
        <v>5000</v>
      </c>
      <c r="DX41" s="446"/>
      <c r="DY41" s="446">
        <f t="shared" si="26"/>
        <v>22000</v>
      </c>
      <c r="DZ41" s="446"/>
      <c r="EA41" s="108">
        <f t="shared" ref="EA41:EA50" si="27">SUM(DW41:DZ41)</f>
        <v>27000</v>
      </c>
      <c r="EB41" s="268"/>
      <c r="EC41" s="7">
        <f>SUMIF('CY Ledger'!A:A,'10001'!C41,'CY Ledger'!E:E)-DT41</f>
        <v>13054.68</v>
      </c>
      <c r="ED41" s="271" t="s">
        <v>937</v>
      </c>
      <c r="EE41" s="284" t="s">
        <v>937</v>
      </c>
    </row>
    <row r="42" spans="1:135" s="113" customFormat="1" x14ac:dyDescent="0.25">
      <c r="A42" s="106">
        <f>SUMIF('PY Ledger'!A:A,'10001'!C42,'PY Ledger'!D:D)</f>
        <v>1000</v>
      </c>
      <c r="B42" s="107">
        <f>SUMIF('PY Ledger'!A:A,'10001'!C42,'PY Ledger'!E:E)</f>
        <v>1000</v>
      </c>
      <c r="C42" s="105">
        <v>100031042</v>
      </c>
      <c r="D42" s="115" t="s">
        <v>849</v>
      </c>
      <c r="E42" s="110" t="s">
        <v>801</v>
      </c>
      <c r="F42" s="161"/>
      <c r="G42" s="198"/>
      <c r="H42" s="214"/>
      <c r="I42" s="212"/>
      <c r="J42" s="214">
        <v>100031042</v>
      </c>
      <c r="K42" s="212">
        <v>5859.18</v>
      </c>
      <c r="L42" s="214"/>
      <c r="M42" s="212"/>
      <c r="N42" s="214"/>
      <c r="O42" s="212"/>
      <c r="P42" s="214"/>
      <c r="Q42" s="212"/>
      <c r="R42" s="214"/>
      <c r="S42" s="212"/>
      <c r="T42" s="214"/>
      <c r="U42" s="212"/>
      <c r="V42" s="214"/>
      <c r="W42" s="212"/>
      <c r="X42" s="214"/>
      <c r="Y42" s="212"/>
      <c r="Z42" s="214"/>
      <c r="AA42" s="212"/>
      <c r="AB42" s="214"/>
      <c r="AC42" s="212"/>
      <c r="AD42" s="214"/>
      <c r="AE42" s="212"/>
      <c r="AF42" s="214"/>
      <c r="AG42" s="212"/>
      <c r="AH42" s="214"/>
      <c r="AI42" s="212"/>
      <c r="AJ42" s="214"/>
      <c r="AK42" s="212"/>
      <c r="AL42" s="214"/>
      <c r="AM42" s="212"/>
      <c r="AN42" s="214"/>
      <c r="AO42" s="212"/>
      <c r="AP42" s="214"/>
      <c r="AQ42" s="212"/>
      <c r="AR42" s="214"/>
      <c r="AS42" s="212"/>
      <c r="AT42" s="214"/>
      <c r="AU42" s="212"/>
      <c r="AV42" s="214"/>
      <c r="AW42" s="212"/>
      <c r="AX42" s="214"/>
      <c r="AY42" s="212"/>
      <c r="AZ42" s="214"/>
      <c r="BA42" s="212"/>
      <c r="BB42" s="214"/>
      <c r="BC42" s="212"/>
      <c r="BD42" s="214"/>
      <c r="BE42" s="212"/>
      <c r="BF42" s="214"/>
      <c r="BG42" s="212"/>
      <c r="BH42" s="214"/>
      <c r="BI42" s="212"/>
      <c r="BJ42" s="412">
        <v>5859.18</v>
      </c>
      <c r="BK42" s="425"/>
      <c r="BL42" s="414"/>
      <c r="BM42" s="422"/>
      <c r="BN42" s="423"/>
      <c r="BO42" s="422">
        <v>100031042</v>
      </c>
      <c r="BP42" s="423">
        <v>2247</v>
      </c>
      <c r="BQ42" s="422"/>
      <c r="BR42" s="423"/>
      <c r="BS42" s="422"/>
      <c r="BT42" s="423"/>
      <c r="BU42" s="422"/>
      <c r="BV42" s="423"/>
      <c r="BW42" s="422"/>
      <c r="BX42" s="423"/>
      <c r="BY42" s="422"/>
      <c r="BZ42" s="423"/>
      <c r="CA42" s="422"/>
      <c r="CB42" s="423"/>
      <c r="CC42" s="422"/>
      <c r="CD42" s="423"/>
      <c r="CE42" s="422"/>
      <c r="CF42" s="423"/>
      <c r="CG42" s="422"/>
      <c r="CH42" s="423"/>
      <c r="CI42" s="422"/>
      <c r="CJ42" s="423"/>
      <c r="CK42" s="422"/>
      <c r="CL42" s="423"/>
      <c r="CM42" s="422"/>
      <c r="CN42" s="423"/>
      <c r="CO42" s="422"/>
      <c r="CP42" s="423"/>
      <c r="CQ42" s="422"/>
      <c r="CR42" s="423"/>
      <c r="CS42" s="422"/>
      <c r="CT42" s="423"/>
      <c r="CU42" s="422"/>
      <c r="CV42" s="423"/>
      <c r="CW42" s="422"/>
      <c r="CX42" s="423"/>
      <c r="CY42" s="422"/>
      <c r="CZ42" s="423"/>
      <c r="DA42" s="422"/>
      <c r="DB42" s="423"/>
      <c r="DC42" s="422"/>
      <c r="DD42" s="423"/>
      <c r="DE42" s="422"/>
      <c r="DF42" s="423"/>
      <c r="DG42" s="422"/>
      <c r="DH42" s="423"/>
      <c r="DI42" s="422"/>
      <c r="DJ42" s="423"/>
      <c r="DK42" s="422"/>
      <c r="DL42" s="423"/>
      <c r="DM42" s="422"/>
      <c r="DN42" s="423"/>
      <c r="DO42" s="412">
        <v>2247</v>
      </c>
      <c r="DP42" s="423">
        <v>8106.18</v>
      </c>
      <c r="DQ42" s="148">
        <v>1000</v>
      </c>
      <c r="DR42" s="148"/>
      <c r="DS42" s="148">
        <f t="shared" si="21"/>
        <v>1000</v>
      </c>
      <c r="DT42" s="149">
        <f t="shared" si="22"/>
        <v>-7106.18</v>
      </c>
      <c r="DU42" s="448">
        <f t="shared" si="23"/>
        <v>14000</v>
      </c>
      <c r="DV42" s="448">
        <f t="shared" si="24"/>
        <v>15000</v>
      </c>
      <c r="DW42" s="446">
        <f t="shared" si="25"/>
        <v>1000</v>
      </c>
      <c r="DX42" s="446"/>
      <c r="DY42" s="446">
        <f t="shared" si="26"/>
        <v>15000</v>
      </c>
      <c r="DZ42" s="446"/>
      <c r="EA42" s="108">
        <f t="shared" si="27"/>
        <v>16000</v>
      </c>
      <c r="EB42" s="268"/>
      <c r="EC42" s="7">
        <f>SUMIF('CY Ledger'!A:A,'10001'!C42,'CY Ledger'!E:E)-DT42</f>
        <v>8106.18</v>
      </c>
      <c r="ED42" s="271" t="s">
        <v>937</v>
      </c>
      <c r="EE42" s="284" t="s">
        <v>937</v>
      </c>
    </row>
    <row r="43" spans="1:135" s="113" customFormat="1" x14ac:dyDescent="0.25">
      <c r="A43" s="106">
        <f>SUMIF('PY Ledger'!A:A,'10001'!C43,'PY Ledger'!D:D)</f>
        <v>40000</v>
      </c>
      <c r="B43" s="107">
        <f>SUMIF('PY Ledger'!A:A,'10001'!C43,'PY Ledger'!E:E)</f>
        <v>40000</v>
      </c>
      <c r="C43" s="105">
        <v>100031043</v>
      </c>
      <c r="D43" s="115" t="s">
        <v>849</v>
      </c>
      <c r="E43" s="110" t="s">
        <v>841</v>
      </c>
      <c r="F43" s="161"/>
      <c r="G43" s="198"/>
      <c r="H43" s="214"/>
      <c r="I43" s="212"/>
      <c r="J43" s="214">
        <v>100031043</v>
      </c>
      <c r="K43" s="212">
        <v>25789.040000000001</v>
      </c>
      <c r="L43" s="214"/>
      <c r="M43" s="212"/>
      <c r="N43" s="214"/>
      <c r="O43" s="212"/>
      <c r="P43" s="214"/>
      <c r="Q43" s="212"/>
      <c r="R43" s="214"/>
      <c r="S43" s="212"/>
      <c r="T43" s="214"/>
      <c r="U43" s="212"/>
      <c r="V43" s="214"/>
      <c r="W43" s="212"/>
      <c r="X43" s="214"/>
      <c r="Y43" s="212"/>
      <c r="Z43" s="214"/>
      <c r="AA43" s="212"/>
      <c r="AB43" s="214"/>
      <c r="AC43" s="212"/>
      <c r="AD43" s="214"/>
      <c r="AE43" s="212"/>
      <c r="AF43" s="214"/>
      <c r="AG43" s="212"/>
      <c r="AH43" s="214"/>
      <c r="AI43" s="212"/>
      <c r="AJ43" s="214"/>
      <c r="AK43" s="212"/>
      <c r="AL43" s="214"/>
      <c r="AM43" s="212"/>
      <c r="AN43" s="214"/>
      <c r="AO43" s="212"/>
      <c r="AP43" s="214"/>
      <c r="AQ43" s="212"/>
      <c r="AR43" s="214"/>
      <c r="AS43" s="212"/>
      <c r="AT43" s="214"/>
      <c r="AU43" s="212"/>
      <c r="AV43" s="214"/>
      <c r="AW43" s="212"/>
      <c r="AX43" s="214"/>
      <c r="AY43" s="212"/>
      <c r="AZ43" s="214"/>
      <c r="BA43" s="212"/>
      <c r="BB43" s="214"/>
      <c r="BC43" s="212"/>
      <c r="BD43" s="214"/>
      <c r="BE43" s="212"/>
      <c r="BF43" s="214"/>
      <c r="BG43" s="212"/>
      <c r="BH43" s="214"/>
      <c r="BI43" s="212"/>
      <c r="BJ43" s="412">
        <v>25789.040000000001</v>
      </c>
      <c r="BK43" s="425"/>
      <c r="BL43" s="414"/>
      <c r="BM43" s="422"/>
      <c r="BN43" s="423"/>
      <c r="BO43" s="422">
        <v>100031043</v>
      </c>
      <c r="BP43" s="423">
        <v>5385.75</v>
      </c>
      <c r="BQ43" s="422"/>
      <c r="BR43" s="423"/>
      <c r="BS43" s="422"/>
      <c r="BT43" s="423"/>
      <c r="BU43" s="422"/>
      <c r="BV43" s="423"/>
      <c r="BW43" s="422"/>
      <c r="BX43" s="423"/>
      <c r="BY43" s="422"/>
      <c r="BZ43" s="423"/>
      <c r="CA43" s="422"/>
      <c r="CB43" s="423"/>
      <c r="CC43" s="422"/>
      <c r="CD43" s="423"/>
      <c r="CE43" s="422"/>
      <c r="CF43" s="423"/>
      <c r="CG43" s="422"/>
      <c r="CH43" s="423"/>
      <c r="CI43" s="422"/>
      <c r="CJ43" s="423"/>
      <c r="CK43" s="422"/>
      <c r="CL43" s="423"/>
      <c r="CM43" s="422"/>
      <c r="CN43" s="423"/>
      <c r="CO43" s="422"/>
      <c r="CP43" s="423"/>
      <c r="CQ43" s="422"/>
      <c r="CR43" s="423"/>
      <c r="CS43" s="422"/>
      <c r="CT43" s="423"/>
      <c r="CU43" s="422"/>
      <c r="CV43" s="423"/>
      <c r="CW43" s="422"/>
      <c r="CX43" s="423"/>
      <c r="CY43" s="422"/>
      <c r="CZ43" s="423"/>
      <c r="DA43" s="422"/>
      <c r="DB43" s="423"/>
      <c r="DC43" s="422"/>
      <c r="DD43" s="423"/>
      <c r="DE43" s="422"/>
      <c r="DF43" s="423"/>
      <c r="DG43" s="422"/>
      <c r="DH43" s="423"/>
      <c r="DI43" s="422"/>
      <c r="DJ43" s="423"/>
      <c r="DK43" s="422"/>
      <c r="DL43" s="423"/>
      <c r="DM43" s="422"/>
      <c r="DN43" s="423"/>
      <c r="DO43" s="412">
        <v>5385.75</v>
      </c>
      <c r="DP43" s="423">
        <v>31174.79</v>
      </c>
      <c r="DQ43" s="148">
        <v>40000</v>
      </c>
      <c r="DR43" s="148"/>
      <c r="DS43" s="148">
        <f t="shared" si="21"/>
        <v>40000</v>
      </c>
      <c r="DT43" s="149">
        <f t="shared" si="22"/>
        <v>8825.2099999999991</v>
      </c>
      <c r="DU43" s="448">
        <f t="shared" si="23"/>
        <v>19000</v>
      </c>
      <c r="DV43" s="448">
        <f t="shared" si="24"/>
        <v>59000</v>
      </c>
      <c r="DW43" s="446">
        <f t="shared" si="25"/>
        <v>40000</v>
      </c>
      <c r="DX43" s="446"/>
      <c r="DY43" s="446">
        <f t="shared" si="26"/>
        <v>24000</v>
      </c>
      <c r="DZ43" s="446"/>
      <c r="EA43" s="108">
        <f t="shared" si="27"/>
        <v>64000</v>
      </c>
      <c r="EB43" s="268"/>
      <c r="EC43" s="7">
        <f>SUMIF('CY Ledger'!A:A,'10001'!C43,'CY Ledger'!E:E)-DT43</f>
        <v>31174.79</v>
      </c>
      <c r="ED43" s="271" t="s">
        <v>937</v>
      </c>
      <c r="EE43" s="284" t="s">
        <v>937</v>
      </c>
    </row>
    <row r="44" spans="1:135" s="113" customFormat="1" x14ac:dyDescent="0.25">
      <c r="A44" s="106">
        <f>SUMIF('PY Ledger'!A:A,'10001'!C44,'PY Ledger'!D:D)</f>
        <v>70000</v>
      </c>
      <c r="B44" s="107">
        <f>SUMIF('PY Ledger'!A:A,'10001'!C44,'PY Ledger'!E:E)</f>
        <v>70000</v>
      </c>
      <c r="C44" s="105">
        <v>100031044</v>
      </c>
      <c r="D44" s="115" t="s">
        <v>849</v>
      </c>
      <c r="E44" s="110" t="s">
        <v>842</v>
      </c>
      <c r="F44" s="161"/>
      <c r="G44" s="198"/>
      <c r="H44" s="214"/>
      <c r="I44" s="212"/>
      <c r="J44" s="214">
        <v>100031044</v>
      </c>
      <c r="K44" s="212">
        <v>735</v>
      </c>
      <c r="L44" s="214"/>
      <c r="M44" s="212"/>
      <c r="N44" s="214"/>
      <c r="O44" s="212"/>
      <c r="P44" s="214"/>
      <c r="Q44" s="212"/>
      <c r="R44" s="214"/>
      <c r="S44" s="212"/>
      <c r="T44" s="214"/>
      <c r="U44" s="212"/>
      <c r="V44" s="214"/>
      <c r="W44" s="212"/>
      <c r="X44" s="214"/>
      <c r="Y44" s="212"/>
      <c r="Z44" s="214"/>
      <c r="AA44" s="212"/>
      <c r="AB44" s="214"/>
      <c r="AC44" s="212"/>
      <c r="AD44" s="214"/>
      <c r="AE44" s="212"/>
      <c r="AF44" s="214"/>
      <c r="AG44" s="212"/>
      <c r="AH44" s="214"/>
      <c r="AI44" s="212"/>
      <c r="AJ44" s="214"/>
      <c r="AK44" s="212"/>
      <c r="AL44" s="214"/>
      <c r="AM44" s="212"/>
      <c r="AN44" s="214"/>
      <c r="AO44" s="212"/>
      <c r="AP44" s="214"/>
      <c r="AQ44" s="212"/>
      <c r="AR44" s="214"/>
      <c r="AS44" s="212"/>
      <c r="AT44" s="214"/>
      <c r="AU44" s="212"/>
      <c r="AV44" s="214"/>
      <c r="AW44" s="212"/>
      <c r="AX44" s="214"/>
      <c r="AY44" s="212"/>
      <c r="AZ44" s="214"/>
      <c r="BA44" s="212"/>
      <c r="BB44" s="214"/>
      <c r="BC44" s="212"/>
      <c r="BD44" s="214"/>
      <c r="BE44" s="212"/>
      <c r="BF44" s="214"/>
      <c r="BG44" s="212"/>
      <c r="BH44" s="214"/>
      <c r="BI44" s="212"/>
      <c r="BJ44" s="412">
        <v>735</v>
      </c>
      <c r="BK44" s="425"/>
      <c r="BL44" s="414"/>
      <c r="BM44" s="422"/>
      <c r="BN44" s="423"/>
      <c r="BO44" s="422">
        <v>100031044</v>
      </c>
      <c r="BP44" s="423">
        <v>810</v>
      </c>
      <c r="BQ44" s="422"/>
      <c r="BR44" s="423"/>
      <c r="BS44" s="422"/>
      <c r="BT44" s="423"/>
      <c r="BU44" s="422"/>
      <c r="BV44" s="423"/>
      <c r="BW44" s="422"/>
      <c r="BX44" s="423"/>
      <c r="BY44" s="422"/>
      <c r="BZ44" s="423"/>
      <c r="CA44" s="422"/>
      <c r="CB44" s="423"/>
      <c r="CC44" s="422"/>
      <c r="CD44" s="423"/>
      <c r="CE44" s="422"/>
      <c r="CF44" s="423"/>
      <c r="CG44" s="422"/>
      <c r="CH44" s="423"/>
      <c r="CI44" s="422"/>
      <c r="CJ44" s="423"/>
      <c r="CK44" s="422"/>
      <c r="CL44" s="423"/>
      <c r="CM44" s="422"/>
      <c r="CN44" s="423"/>
      <c r="CO44" s="422"/>
      <c r="CP44" s="423"/>
      <c r="CQ44" s="422"/>
      <c r="CR44" s="423"/>
      <c r="CS44" s="422"/>
      <c r="CT44" s="423"/>
      <c r="CU44" s="422"/>
      <c r="CV44" s="423"/>
      <c r="CW44" s="422"/>
      <c r="CX44" s="423"/>
      <c r="CY44" s="422"/>
      <c r="CZ44" s="423"/>
      <c r="DA44" s="422"/>
      <c r="DB44" s="423"/>
      <c r="DC44" s="422"/>
      <c r="DD44" s="423"/>
      <c r="DE44" s="422"/>
      <c r="DF44" s="423"/>
      <c r="DG44" s="422"/>
      <c r="DH44" s="423"/>
      <c r="DI44" s="422"/>
      <c r="DJ44" s="423"/>
      <c r="DK44" s="422"/>
      <c r="DL44" s="423"/>
      <c r="DM44" s="422"/>
      <c r="DN44" s="423"/>
      <c r="DO44" s="412">
        <v>810</v>
      </c>
      <c r="DP44" s="423">
        <v>1545</v>
      </c>
      <c r="DQ44" s="148">
        <v>70000</v>
      </c>
      <c r="DR44" s="148"/>
      <c r="DS44" s="148">
        <f t="shared" si="21"/>
        <v>70000</v>
      </c>
      <c r="DT44" s="149">
        <f t="shared" si="22"/>
        <v>68455</v>
      </c>
      <c r="DU44" s="448">
        <f t="shared" si="23"/>
        <v>-67000</v>
      </c>
      <c r="DV44" s="448">
        <f t="shared" si="24"/>
        <v>3000</v>
      </c>
      <c r="DW44" s="446">
        <f>+DQ44</f>
        <v>70000</v>
      </c>
      <c r="DX44" s="446"/>
      <c r="DY44" s="446">
        <f t="shared" si="26"/>
        <v>-67000</v>
      </c>
      <c r="DZ44" s="446"/>
      <c r="EA44" s="108">
        <f t="shared" si="27"/>
        <v>3000</v>
      </c>
      <c r="EB44" s="268"/>
      <c r="EC44" s="7">
        <f>SUMIF('CY Ledger'!A:A,'10001'!C44,'CY Ledger'!E:E)-DT44</f>
        <v>1545</v>
      </c>
      <c r="ED44" s="271" t="s">
        <v>937</v>
      </c>
      <c r="EE44" s="284" t="s">
        <v>937</v>
      </c>
    </row>
    <row r="45" spans="1:135" s="113" customFormat="1" x14ac:dyDescent="0.25">
      <c r="A45" s="106">
        <f>SUMIF('PY Ledger'!A:A,'10001'!C45,'PY Ledger'!D:D)</f>
        <v>18000</v>
      </c>
      <c r="B45" s="107">
        <f>SUMIF('PY Ledger'!A:A,'10001'!C45,'PY Ledger'!E:E)</f>
        <v>18000</v>
      </c>
      <c r="C45" s="105">
        <v>100031045</v>
      </c>
      <c r="D45" s="115" t="s">
        <v>849</v>
      </c>
      <c r="E45" s="110" t="s">
        <v>843</v>
      </c>
      <c r="F45" s="161"/>
      <c r="G45" s="198"/>
      <c r="H45" s="214"/>
      <c r="I45" s="212"/>
      <c r="J45" s="214">
        <v>100031045</v>
      </c>
      <c r="K45" s="212">
        <v>0</v>
      </c>
      <c r="L45" s="214"/>
      <c r="M45" s="212"/>
      <c r="N45" s="214"/>
      <c r="O45" s="212"/>
      <c r="P45" s="214"/>
      <c r="Q45" s="212"/>
      <c r="R45" s="214"/>
      <c r="S45" s="212"/>
      <c r="T45" s="214"/>
      <c r="U45" s="212"/>
      <c r="V45" s="214"/>
      <c r="W45" s="212"/>
      <c r="X45" s="214"/>
      <c r="Y45" s="212"/>
      <c r="Z45" s="214"/>
      <c r="AA45" s="212"/>
      <c r="AB45" s="214"/>
      <c r="AC45" s="212"/>
      <c r="AD45" s="214"/>
      <c r="AE45" s="212"/>
      <c r="AF45" s="214"/>
      <c r="AG45" s="212"/>
      <c r="AH45" s="214"/>
      <c r="AI45" s="212"/>
      <c r="AJ45" s="214"/>
      <c r="AK45" s="212"/>
      <c r="AL45" s="214"/>
      <c r="AM45" s="212"/>
      <c r="AN45" s="214"/>
      <c r="AO45" s="212"/>
      <c r="AP45" s="214"/>
      <c r="AQ45" s="212"/>
      <c r="AR45" s="214"/>
      <c r="AS45" s="212"/>
      <c r="AT45" s="214"/>
      <c r="AU45" s="212"/>
      <c r="AV45" s="214"/>
      <c r="AW45" s="212"/>
      <c r="AX45" s="214"/>
      <c r="AY45" s="212"/>
      <c r="AZ45" s="214"/>
      <c r="BA45" s="212"/>
      <c r="BB45" s="214"/>
      <c r="BC45" s="212"/>
      <c r="BD45" s="214"/>
      <c r="BE45" s="212"/>
      <c r="BF45" s="214"/>
      <c r="BG45" s="212"/>
      <c r="BH45" s="214"/>
      <c r="BI45" s="212"/>
      <c r="BJ45" s="412">
        <v>0</v>
      </c>
      <c r="BK45" s="425"/>
      <c r="BL45" s="414"/>
      <c r="BM45" s="422"/>
      <c r="BN45" s="423"/>
      <c r="BO45" s="422">
        <v>100031045</v>
      </c>
      <c r="BP45" s="423">
        <v>420</v>
      </c>
      <c r="BQ45" s="422"/>
      <c r="BR45" s="423"/>
      <c r="BS45" s="422"/>
      <c r="BT45" s="423"/>
      <c r="BU45" s="422"/>
      <c r="BV45" s="423"/>
      <c r="BW45" s="422"/>
      <c r="BX45" s="423"/>
      <c r="BY45" s="422"/>
      <c r="BZ45" s="423"/>
      <c r="CA45" s="422"/>
      <c r="CB45" s="423"/>
      <c r="CC45" s="422"/>
      <c r="CD45" s="423"/>
      <c r="CE45" s="422"/>
      <c r="CF45" s="423"/>
      <c r="CG45" s="422"/>
      <c r="CH45" s="423"/>
      <c r="CI45" s="422"/>
      <c r="CJ45" s="423"/>
      <c r="CK45" s="422"/>
      <c r="CL45" s="423"/>
      <c r="CM45" s="422"/>
      <c r="CN45" s="423"/>
      <c r="CO45" s="422"/>
      <c r="CP45" s="423"/>
      <c r="CQ45" s="422"/>
      <c r="CR45" s="423"/>
      <c r="CS45" s="422"/>
      <c r="CT45" s="423"/>
      <c r="CU45" s="422"/>
      <c r="CV45" s="423"/>
      <c r="CW45" s="422"/>
      <c r="CX45" s="423"/>
      <c r="CY45" s="422"/>
      <c r="CZ45" s="423"/>
      <c r="DA45" s="422"/>
      <c r="DB45" s="423"/>
      <c r="DC45" s="422"/>
      <c r="DD45" s="423"/>
      <c r="DE45" s="422"/>
      <c r="DF45" s="423"/>
      <c r="DG45" s="422"/>
      <c r="DH45" s="423"/>
      <c r="DI45" s="422"/>
      <c r="DJ45" s="423"/>
      <c r="DK45" s="422"/>
      <c r="DL45" s="423"/>
      <c r="DM45" s="422"/>
      <c r="DN45" s="423"/>
      <c r="DO45" s="412">
        <v>420</v>
      </c>
      <c r="DP45" s="423">
        <v>420</v>
      </c>
      <c r="DQ45" s="148">
        <v>18000</v>
      </c>
      <c r="DR45" s="148"/>
      <c r="DS45" s="148">
        <f t="shared" si="21"/>
        <v>18000</v>
      </c>
      <c r="DT45" s="149">
        <f t="shared" si="22"/>
        <v>17580</v>
      </c>
      <c r="DU45" s="448">
        <f t="shared" si="23"/>
        <v>-17000</v>
      </c>
      <c r="DV45" s="448">
        <f t="shared" si="24"/>
        <v>1000</v>
      </c>
      <c r="DW45" s="446">
        <f t="shared" si="25"/>
        <v>18000</v>
      </c>
      <c r="DX45" s="446"/>
      <c r="DY45" s="446">
        <f t="shared" si="26"/>
        <v>-17000</v>
      </c>
      <c r="DZ45" s="446"/>
      <c r="EA45" s="108">
        <f t="shared" si="27"/>
        <v>1000</v>
      </c>
      <c r="EB45" s="268"/>
      <c r="EC45" s="7">
        <f>SUMIF('CY Ledger'!A:A,'10001'!C45,'CY Ledger'!E:E)-DT45</f>
        <v>420</v>
      </c>
      <c r="ED45" s="271" t="s">
        <v>937</v>
      </c>
      <c r="EE45" s="284" t="s">
        <v>937</v>
      </c>
    </row>
    <row r="46" spans="1:135" s="113" customFormat="1" x14ac:dyDescent="0.25">
      <c r="A46" s="106">
        <f>SUMIF('PY Ledger'!A:A,'10001'!C46,'PY Ledger'!D:D)</f>
        <v>23000</v>
      </c>
      <c r="B46" s="107">
        <f>SUMIF('PY Ledger'!A:A,'10001'!C46,'PY Ledger'!E:E)</f>
        <v>23000</v>
      </c>
      <c r="C46" s="105">
        <v>100031046</v>
      </c>
      <c r="D46" s="115" t="s">
        <v>849</v>
      </c>
      <c r="E46" s="110" t="s">
        <v>844</v>
      </c>
      <c r="F46" s="161"/>
      <c r="G46" s="198"/>
      <c r="H46" s="214"/>
      <c r="I46" s="212"/>
      <c r="J46" s="214">
        <v>100031046</v>
      </c>
      <c r="K46" s="212">
        <v>20645.330000000002</v>
      </c>
      <c r="L46" s="214"/>
      <c r="M46" s="212"/>
      <c r="N46" s="214"/>
      <c r="O46" s="212"/>
      <c r="P46" s="214"/>
      <c r="Q46" s="212"/>
      <c r="R46" s="214"/>
      <c r="S46" s="212"/>
      <c r="T46" s="214"/>
      <c r="U46" s="212"/>
      <c r="V46" s="214"/>
      <c r="W46" s="212"/>
      <c r="X46" s="214"/>
      <c r="Y46" s="212"/>
      <c r="Z46" s="214"/>
      <c r="AA46" s="212"/>
      <c r="AB46" s="214"/>
      <c r="AC46" s="212"/>
      <c r="AD46" s="214"/>
      <c r="AE46" s="212"/>
      <c r="AF46" s="214"/>
      <c r="AG46" s="212"/>
      <c r="AH46" s="214"/>
      <c r="AI46" s="212"/>
      <c r="AJ46" s="214"/>
      <c r="AK46" s="212"/>
      <c r="AL46" s="214"/>
      <c r="AM46" s="212"/>
      <c r="AN46" s="214"/>
      <c r="AO46" s="212"/>
      <c r="AP46" s="214"/>
      <c r="AQ46" s="212"/>
      <c r="AR46" s="214"/>
      <c r="AS46" s="212"/>
      <c r="AT46" s="214"/>
      <c r="AU46" s="212"/>
      <c r="AV46" s="214"/>
      <c r="AW46" s="212"/>
      <c r="AX46" s="214"/>
      <c r="AY46" s="212"/>
      <c r="AZ46" s="214"/>
      <c r="BA46" s="212"/>
      <c r="BB46" s="214"/>
      <c r="BC46" s="212"/>
      <c r="BD46" s="214"/>
      <c r="BE46" s="212"/>
      <c r="BF46" s="214"/>
      <c r="BG46" s="212"/>
      <c r="BH46" s="214"/>
      <c r="BI46" s="212"/>
      <c r="BJ46" s="412">
        <v>20645.330000000002</v>
      </c>
      <c r="BK46" s="425"/>
      <c r="BL46" s="414"/>
      <c r="BM46" s="422"/>
      <c r="BN46" s="423"/>
      <c r="BO46" s="422">
        <v>100031046</v>
      </c>
      <c r="BP46" s="423">
        <v>3995</v>
      </c>
      <c r="BQ46" s="422"/>
      <c r="BR46" s="423"/>
      <c r="BS46" s="422"/>
      <c r="BT46" s="423"/>
      <c r="BU46" s="422"/>
      <c r="BV46" s="423"/>
      <c r="BW46" s="422"/>
      <c r="BX46" s="423"/>
      <c r="BY46" s="422"/>
      <c r="BZ46" s="423"/>
      <c r="CA46" s="422"/>
      <c r="CB46" s="423"/>
      <c r="CC46" s="422"/>
      <c r="CD46" s="423"/>
      <c r="CE46" s="422"/>
      <c r="CF46" s="423"/>
      <c r="CG46" s="422"/>
      <c r="CH46" s="423"/>
      <c r="CI46" s="422"/>
      <c r="CJ46" s="423"/>
      <c r="CK46" s="422"/>
      <c r="CL46" s="423"/>
      <c r="CM46" s="422"/>
      <c r="CN46" s="423"/>
      <c r="CO46" s="422"/>
      <c r="CP46" s="423"/>
      <c r="CQ46" s="422"/>
      <c r="CR46" s="423"/>
      <c r="CS46" s="422"/>
      <c r="CT46" s="423"/>
      <c r="CU46" s="422"/>
      <c r="CV46" s="423"/>
      <c r="CW46" s="422"/>
      <c r="CX46" s="423"/>
      <c r="CY46" s="422"/>
      <c r="CZ46" s="423"/>
      <c r="DA46" s="422"/>
      <c r="DB46" s="423"/>
      <c r="DC46" s="422"/>
      <c r="DD46" s="423"/>
      <c r="DE46" s="422"/>
      <c r="DF46" s="423"/>
      <c r="DG46" s="422"/>
      <c r="DH46" s="423"/>
      <c r="DI46" s="422"/>
      <c r="DJ46" s="423"/>
      <c r="DK46" s="422"/>
      <c r="DL46" s="423"/>
      <c r="DM46" s="422"/>
      <c r="DN46" s="423"/>
      <c r="DO46" s="412">
        <v>3995</v>
      </c>
      <c r="DP46" s="423">
        <v>24640.33</v>
      </c>
      <c r="DQ46" s="148">
        <v>23000</v>
      </c>
      <c r="DR46" s="148"/>
      <c r="DS46" s="148">
        <f t="shared" si="21"/>
        <v>23000</v>
      </c>
      <c r="DT46" s="149">
        <f t="shared" si="22"/>
        <v>-1640.3300000000017</v>
      </c>
      <c r="DU46" s="448">
        <f t="shared" si="23"/>
        <v>23000</v>
      </c>
      <c r="DV46" s="448">
        <f t="shared" si="24"/>
        <v>46000</v>
      </c>
      <c r="DW46" s="446">
        <f t="shared" si="25"/>
        <v>23000</v>
      </c>
      <c r="DX46" s="446"/>
      <c r="DY46" s="446">
        <f t="shared" si="26"/>
        <v>27000</v>
      </c>
      <c r="DZ46" s="446"/>
      <c r="EA46" s="108">
        <f t="shared" si="27"/>
        <v>50000</v>
      </c>
      <c r="EB46" s="268"/>
      <c r="EC46" s="7">
        <f>SUMIF('CY Ledger'!A:A,'10001'!C46,'CY Ledger'!E:E)-DT46</f>
        <v>24640.33</v>
      </c>
      <c r="ED46" s="271" t="s">
        <v>937</v>
      </c>
      <c r="EE46" s="284" t="s">
        <v>937</v>
      </c>
    </row>
    <row r="47" spans="1:135" s="113" customFormat="1" x14ac:dyDescent="0.25">
      <c r="A47" s="106">
        <f>SUMIF('PY Ledger'!A:A,'10001'!C47,'PY Ledger'!D:D)</f>
        <v>3000</v>
      </c>
      <c r="B47" s="107">
        <f>SUMIF('PY Ledger'!A:A,'10001'!C47,'PY Ledger'!E:E)</f>
        <v>3000</v>
      </c>
      <c r="C47" s="105">
        <v>100031047</v>
      </c>
      <c r="D47" s="115" t="s">
        <v>849</v>
      </c>
      <c r="E47" s="110" t="s">
        <v>845</v>
      </c>
      <c r="F47" s="161"/>
      <c r="G47" s="198"/>
      <c r="H47" s="214"/>
      <c r="I47" s="212"/>
      <c r="J47" s="214">
        <v>100031047</v>
      </c>
      <c r="K47" s="212">
        <v>904.99</v>
      </c>
      <c r="L47" s="214"/>
      <c r="M47" s="212"/>
      <c r="N47" s="214"/>
      <c r="O47" s="212"/>
      <c r="P47" s="214"/>
      <c r="Q47" s="212"/>
      <c r="R47" s="214"/>
      <c r="S47" s="212"/>
      <c r="T47" s="214"/>
      <c r="U47" s="212"/>
      <c r="V47" s="214"/>
      <c r="W47" s="212"/>
      <c r="X47" s="214"/>
      <c r="Y47" s="212"/>
      <c r="Z47" s="214"/>
      <c r="AA47" s="212"/>
      <c r="AB47" s="214"/>
      <c r="AC47" s="212"/>
      <c r="AD47" s="214"/>
      <c r="AE47" s="212"/>
      <c r="AF47" s="214"/>
      <c r="AG47" s="212"/>
      <c r="AH47" s="214"/>
      <c r="AI47" s="212"/>
      <c r="AJ47" s="214"/>
      <c r="AK47" s="212"/>
      <c r="AL47" s="214"/>
      <c r="AM47" s="212"/>
      <c r="AN47" s="214"/>
      <c r="AO47" s="212"/>
      <c r="AP47" s="214"/>
      <c r="AQ47" s="212"/>
      <c r="AR47" s="214"/>
      <c r="AS47" s="212"/>
      <c r="AT47" s="214"/>
      <c r="AU47" s="212"/>
      <c r="AV47" s="214"/>
      <c r="AW47" s="212"/>
      <c r="AX47" s="214"/>
      <c r="AY47" s="212"/>
      <c r="AZ47" s="214"/>
      <c r="BA47" s="212"/>
      <c r="BB47" s="214"/>
      <c r="BC47" s="212"/>
      <c r="BD47" s="214"/>
      <c r="BE47" s="212"/>
      <c r="BF47" s="214"/>
      <c r="BG47" s="212"/>
      <c r="BH47" s="214"/>
      <c r="BI47" s="212"/>
      <c r="BJ47" s="412">
        <v>904.99</v>
      </c>
      <c r="BK47" s="425"/>
      <c r="BL47" s="414"/>
      <c r="BM47" s="422"/>
      <c r="BN47" s="423"/>
      <c r="BO47" s="422">
        <v>100031047</v>
      </c>
      <c r="BP47" s="423">
        <v>500</v>
      </c>
      <c r="BQ47" s="422"/>
      <c r="BR47" s="423"/>
      <c r="BS47" s="422"/>
      <c r="BT47" s="423"/>
      <c r="BU47" s="422"/>
      <c r="BV47" s="423"/>
      <c r="BW47" s="422"/>
      <c r="BX47" s="423"/>
      <c r="BY47" s="422"/>
      <c r="BZ47" s="423"/>
      <c r="CA47" s="422"/>
      <c r="CB47" s="423"/>
      <c r="CC47" s="422"/>
      <c r="CD47" s="423"/>
      <c r="CE47" s="422"/>
      <c r="CF47" s="423"/>
      <c r="CG47" s="422"/>
      <c r="CH47" s="423"/>
      <c r="CI47" s="422"/>
      <c r="CJ47" s="423"/>
      <c r="CK47" s="422"/>
      <c r="CL47" s="423"/>
      <c r="CM47" s="422"/>
      <c r="CN47" s="423"/>
      <c r="CO47" s="422"/>
      <c r="CP47" s="423"/>
      <c r="CQ47" s="422"/>
      <c r="CR47" s="423"/>
      <c r="CS47" s="422"/>
      <c r="CT47" s="423"/>
      <c r="CU47" s="422"/>
      <c r="CV47" s="423"/>
      <c r="CW47" s="422"/>
      <c r="CX47" s="423"/>
      <c r="CY47" s="422"/>
      <c r="CZ47" s="423"/>
      <c r="DA47" s="422"/>
      <c r="DB47" s="423"/>
      <c r="DC47" s="422"/>
      <c r="DD47" s="423"/>
      <c r="DE47" s="422"/>
      <c r="DF47" s="423"/>
      <c r="DG47" s="422"/>
      <c r="DH47" s="423"/>
      <c r="DI47" s="422"/>
      <c r="DJ47" s="423"/>
      <c r="DK47" s="422"/>
      <c r="DL47" s="423"/>
      <c r="DM47" s="422"/>
      <c r="DN47" s="423"/>
      <c r="DO47" s="412">
        <v>500</v>
      </c>
      <c r="DP47" s="423">
        <v>1404.99</v>
      </c>
      <c r="DQ47" s="148">
        <v>3000</v>
      </c>
      <c r="DR47" s="148"/>
      <c r="DS47" s="148">
        <f t="shared" si="21"/>
        <v>3000</v>
      </c>
      <c r="DT47" s="149">
        <f t="shared" si="22"/>
        <v>1595.01</v>
      </c>
      <c r="DU47" s="448">
        <f t="shared" si="23"/>
        <v>0</v>
      </c>
      <c r="DV47" s="448">
        <f t="shared" si="24"/>
        <v>3000</v>
      </c>
      <c r="DW47" s="446">
        <f t="shared" si="25"/>
        <v>3000</v>
      </c>
      <c r="DX47" s="446"/>
      <c r="DY47" s="446">
        <f t="shared" si="26"/>
        <v>0</v>
      </c>
      <c r="DZ47" s="446"/>
      <c r="EA47" s="108">
        <f t="shared" si="27"/>
        <v>3000</v>
      </c>
      <c r="EB47" s="268"/>
      <c r="EC47" s="7">
        <f>SUMIF('CY Ledger'!A:A,'10001'!C47,'CY Ledger'!E:E)-DT47</f>
        <v>1404.99</v>
      </c>
      <c r="ED47" s="271" t="s">
        <v>937</v>
      </c>
      <c r="EE47" s="284" t="s">
        <v>937</v>
      </c>
    </row>
    <row r="48" spans="1:135" s="113" customFormat="1" x14ac:dyDescent="0.25">
      <c r="A48" s="106">
        <f>SUMIF('PY Ledger'!A:A,'10001'!C48,'PY Ledger'!D:D)</f>
        <v>24000</v>
      </c>
      <c r="B48" s="107">
        <f>SUMIF('PY Ledger'!A:A,'10001'!C48,'PY Ledger'!E:E)</f>
        <v>24000</v>
      </c>
      <c r="C48" s="105">
        <v>100031049</v>
      </c>
      <c r="D48" s="115" t="s">
        <v>849</v>
      </c>
      <c r="E48" s="110" t="s">
        <v>847</v>
      </c>
      <c r="F48" s="161"/>
      <c r="G48" s="198"/>
      <c r="H48" s="214"/>
      <c r="I48" s="212"/>
      <c r="J48" s="214">
        <v>100031049</v>
      </c>
      <c r="K48" s="212">
        <v>27851.35</v>
      </c>
      <c r="L48" s="214"/>
      <c r="M48" s="212"/>
      <c r="N48" s="214"/>
      <c r="O48" s="212"/>
      <c r="P48" s="214"/>
      <c r="Q48" s="212"/>
      <c r="R48" s="214"/>
      <c r="S48" s="212"/>
      <c r="T48" s="214"/>
      <c r="U48" s="212"/>
      <c r="V48" s="214"/>
      <c r="W48" s="212"/>
      <c r="X48" s="214"/>
      <c r="Y48" s="212"/>
      <c r="Z48" s="214"/>
      <c r="AA48" s="212"/>
      <c r="AB48" s="214"/>
      <c r="AC48" s="212"/>
      <c r="AD48" s="214"/>
      <c r="AE48" s="212"/>
      <c r="AF48" s="214"/>
      <c r="AG48" s="212"/>
      <c r="AH48" s="214"/>
      <c r="AI48" s="212"/>
      <c r="AJ48" s="214"/>
      <c r="AK48" s="212"/>
      <c r="AL48" s="214"/>
      <c r="AM48" s="212"/>
      <c r="AN48" s="214"/>
      <c r="AO48" s="212"/>
      <c r="AP48" s="214"/>
      <c r="AQ48" s="212"/>
      <c r="AR48" s="214"/>
      <c r="AS48" s="212"/>
      <c r="AT48" s="214"/>
      <c r="AU48" s="212"/>
      <c r="AV48" s="214"/>
      <c r="AW48" s="212"/>
      <c r="AX48" s="214"/>
      <c r="AY48" s="212"/>
      <c r="AZ48" s="214"/>
      <c r="BA48" s="212"/>
      <c r="BB48" s="214"/>
      <c r="BC48" s="212"/>
      <c r="BD48" s="214"/>
      <c r="BE48" s="212"/>
      <c r="BF48" s="214"/>
      <c r="BG48" s="212"/>
      <c r="BH48" s="214"/>
      <c r="BI48" s="212"/>
      <c r="BJ48" s="412">
        <v>27851.35</v>
      </c>
      <c r="BK48" s="425"/>
      <c r="BL48" s="414"/>
      <c r="BM48" s="422"/>
      <c r="BN48" s="423"/>
      <c r="BO48" s="422">
        <v>100031049</v>
      </c>
      <c r="BP48" s="423">
        <v>3804</v>
      </c>
      <c r="BQ48" s="422"/>
      <c r="BR48" s="423"/>
      <c r="BS48" s="422"/>
      <c r="BT48" s="423"/>
      <c r="BU48" s="422"/>
      <c r="BV48" s="423"/>
      <c r="BW48" s="422"/>
      <c r="BX48" s="423"/>
      <c r="BY48" s="422"/>
      <c r="BZ48" s="423"/>
      <c r="CA48" s="422"/>
      <c r="CB48" s="423"/>
      <c r="CC48" s="422"/>
      <c r="CD48" s="423"/>
      <c r="CE48" s="422"/>
      <c r="CF48" s="423"/>
      <c r="CG48" s="422"/>
      <c r="CH48" s="423"/>
      <c r="CI48" s="422"/>
      <c r="CJ48" s="423"/>
      <c r="CK48" s="422"/>
      <c r="CL48" s="423"/>
      <c r="CM48" s="422"/>
      <c r="CN48" s="423"/>
      <c r="CO48" s="422"/>
      <c r="CP48" s="423"/>
      <c r="CQ48" s="422"/>
      <c r="CR48" s="423"/>
      <c r="CS48" s="422"/>
      <c r="CT48" s="423"/>
      <c r="CU48" s="422"/>
      <c r="CV48" s="423"/>
      <c r="CW48" s="422"/>
      <c r="CX48" s="423"/>
      <c r="CY48" s="422"/>
      <c r="CZ48" s="423"/>
      <c r="DA48" s="422"/>
      <c r="DB48" s="423"/>
      <c r="DC48" s="422"/>
      <c r="DD48" s="423"/>
      <c r="DE48" s="422"/>
      <c r="DF48" s="423"/>
      <c r="DG48" s="422"/>
      <c r="DH48" s="423"/>
      <c r="DI48" s="422"/>
      <c r="DJ48" s="423"/>
      <c r="DK48" s="422"/>
      <c r="DL48" s="423"/>
      <c r="DM48" s="422"/>
      <c r="DN48" s="423"/>
      <c r="DO48" s="412">
        <v>3804</v>
      </c>
      <c r="DP48" s="423">
        <v>31655.35</v>
      </c>
      <c r="DQ48" s="148">
        <v>24000</v>
      </c>
      <c r="DR48" s="148"/>
      <c r="DS48" s="148">
        <f t="shared" si="21"/>
        <v>24000</v>
      </c>
      <c r="DT48" s="149">
        <f t="shared" si="22"/>
        <v>-7655.3499999999985</v>
      </c>
      <c r="DU48" s="448">
        <f t="shared" si="23"/>
        <v>36000</v>
      </c>
      <c r="DV48" s="448">
        <f t="shared" si="24"/>
        <v>60000</v>
      </c>
      <c r="DW48" s="446">
        <f t="shared" si="25"/>
        <v>24000</v>
      </c>
      <c r="DX48" s="446"/>
      <c r="DY48" s="446">
        <f t="shared" si="26"/>
        <v>41000</v>
      </c>
      <c r="DZ48" s="446"/>
      <c r="EA48" s="108">
        <f t="shared" si="27"/>
        <v>65000</v>
      </c>
      <c r="EB48" s="268"/>
      <c r="EC48" s="7">
        <f>SUMIF('CY Ledger'!A:A,'10001'!C48,'CY Ledger'!E:E)-DT48</f>
        <v>31655.35</v>
      </c>
      <c r="ED48" s="271" t="s">
        <v>937</v>
      </c>
      <c r="EE48" s="284" t="s">
        <v>937</v>
      </c>
    </row>
    <row r="49" spans="1:135" s="113" customFormat="1" x14ac:dyDescent="0.25">
      <c r="A49" s="106"/>
      <c r="B49" s="107"/>
      <c r="C49" s="105">
        <v>100031054</v>
      </c>
      <c r="D49" s="115" t="s">
        <v>849</v>
      </c>
      <c r="E49" s="110" t="s">
        <v>1772</v>
      </c>
      <c r="F49" s="161"/>
      <c r="G49" s="198"/>
      <c r="H49" s="214"/>
      <c r="I49" s="212"/>
      <c r="J49" s="214">
        <v>100031054</v>
      </c>
      <c r="K49" s="212">
        <v>1665</v>
      </c>
      <c r="L49" s="214"/>
      <c r="M49" s="212"/>
      <c r="N49" s="214"/>
      <c r="O49" s="212"/>
      <c r="P49" s="214"/>
      <c r="Q49" s="212"/>
      <c r="R49" s="214"/>
      <c r="S49" s="212"/>
      <c r="T49" s="214"/>
      <c r="U49" s="212"/>
      <c r="V49" s="214"/>
      <c r="W49" s="212"/>
      <c r="X49" s="214"/>
      <c r="Y49" s="212"/>
      <c r="Z49" s="214"/>
      <c r="AA49" s="212"/>
      <c r="AB49" s="214"/>
      <c r="AC49" s="212"/>
      <c r="AD49" s="214"/>
      <c r="AE49" s="212"/>
      <c r="AF49" s="214"/>
      <c r="AG49" s="212"/>
      <c r="AH49" s="214"/>
      <c r="AI49" s="212"/>
      <c r="AJ49" s="214"/>
      <c r="AK49" s="212"/>
      <c r="AL49" s="214"/>
      <c r="AM49" s="212"/>
      <c r="AN49" s="214"/>
      <c r="AO49" s="212"/>
      <c r="AP49" s="214"/>
      <c r="AQ49" s="212"/>
      <c r="AR49" s="214"/>
      <c r="AS49" s="212"/>
      <c r="AT49" s="214"/>
      <c r="AU49" s="212"/>
      <c r="AV49" s="214"/>
      <c r="AW49" s="212"/>
      <c r="AX49" s="214"/>
      <c r="AY49" s="212"/>
      <c r="AZ49" s="214"/>
      <c r="BA49" s="212"/>
      <c r="BB49" s="214"/>
      <c r="BC49" s="212"/>
      <c r="BD49" s="214"/>
      <c r="BE49" s="212"/>
      <c r="BF49" s="214"/>
      <c r="BG49" s="212"/>
      <c r="BH49" s="214"/>
      <c r="BI49" s="212"/>
      <c r="BJ49" s="412">
        <v>1665</v>
      </c>
      <c r="BK49" s="425"/>
      <c r="BL49" s="414"/>
      <c r="BM49" s="422"/>
      <c r="BN49" s="423"/>
      <c r="BO49" s="422">
        <v>100031050</v>
      </c>
      <c r="BP49" s="423">
        <v>0</v>
      </c>
      <c r="BQ49" s="422"/>
      <c r="BR49" s="423"/>
      <c r="BS49" s="422"/>
      <c r="BT49" s="423"/>
      <c r="BU49" s="422"/>
      <c r="BV49" s="423"/>
      <c r="BW49" s="422"/>
      <c r="BX49" s="423"/>
      <c r="BY49" s="422"/>
      <c r="BZ49" s="423"/>
      <c r="CA49" s="422"/>
      <c r="CB49" s="423"/>
      <c r="CC49" s="422"/>
      <c r="CD49" s="423"/>
      <c r="CE49" s="422"/>
      <c r="CF49" s="423"/>
      <c r="CG49" s="422"/>
      <c r="CH49" s="423"/>
      <c r="CI49" s="422"/>
      <c r="CJ49" s="423"/>
      <c r="CK49" s="422"/>
      <c r="CL49" s="423"/>
      <c r="CM49" s="422"/>
      <c r="CN49" s="423"/>
      <c r="CO49" s="422"/>
      <c r="CP49" s="423"/>
      <c r="CQ49" s="422"/>
      <c r="CR49" s="423"/>
      <c r="CS49" s="422"/>
      <c r="CT49" s="423"/>
      <c r="CU49" s="422"/>
      <c r="CV49" s="423"/>
      <c r="CW49" s="422"/>
      <c r="CX49" s="423"/>
      <c r="CY49" s="422"/>
      <c r="CZ49" s="423"/>
      <c r="DA49" s="422"/>
      <c r="DB49" s="423"/>
      <c r="DC49" s="422"/>
      <c r="DD49" s="423"/>
      <c r="DE49" s="422"/>
      <c r="DF49" s="423"/>
      <c r="DG49" s="422"/>
      <c r="DH49" s="423"/>
      <c r="DI49" s="422"/>
      <c r="DJ49" s="423"/>
      <c r="DK49" s="422"/>
      <c r="DL49" s="423"/>
      <c r="DM49" s="422"/>
      <c r="DN49" s="423"/>
      <c r="DO49" s="412">
        <v>0</v>
      </c>
      <c r="DP49" s="423">
        <v>1665</v>
      </c>
      <c r="DQ49" s="148">
        <v>0</v>
      </c>
      <c r="DR49" s="148"/>
      <c r="DS49" s="148">
        <f t="shared" si="21"/>
        <v>0</v>
      </c>
      <c r="DT49" s="149">
        <f t="shared" si="22"/>
        <v>-1665</v>
      </c>
      <c r="DU49" s="448">
        <f t="shared" si="23"/>
        <v>3000</v>
      </c>
      <c r="DV49" s="448">
        <f t="shared" si="24"/>
        <v>3000</v>
      </c>
      <c r="DW49" s="446">
        <f t="shared" si="25"/>
        <v>0</v>
      </c>
      <c r="DX49" s="446"/>
      <c r="DY49" s="446">
        <f t="shared" si="26"/>
        <v>3000</v>
      </c>
      <c r="DZ49" s="446"/>
      <c r="EA49" s="108">
        <f t="shared" si="27"/>
        <v>3000</v>
      </c>
      <c r="EB49" s="268"/>
      <c r="EC49" s="7"/>
      <c r="ED49" s="271"/>
      <c r="EE49" s="284"/>
    </row>
    <row r="50" spans="1:135" s="113" customFormat="1" x14ac:dyDescent="0.25">
      <c r="A50" s="106">
        <f>SUMIF('PY Ledger'!A:A,'10001'!C50,'PY Ledger'!D:D)</f>
        <v>3000</v>
      </c>
      <c r="B50" s="107">
        <f>SUMIF('PY Ledger'!A:A,'10001'!C50,'PY Ledger'!E:E)</f>
        <v>3000</v>
      </c>
      <c r="C50" s="105">
        <v>100032415</v>
      </c>
      <c r="D50" s="115" t="s">
        <v>849</v>
      </c>
      <c r="E50" s="110" t="s">
        <v>850</v>
      </c>
      <c r="F50" s="161"/>
      <c r="G50" s="198"/>
      <c r="H50" s="214"/>
      <c r="I50" s="212"/>
      <c r="J50" s="214">
        <v>100032415</v>
      </c>
      <c r="K50" s="212">
        <v>0</v>
      </c>
      <c r="L50" s="214"/>
      <c r="M50" s="212"/>
      <c r="N50" s="214"/>
      <c r="O50" s="212"/>
      <c r="P50" s="214"/>
      <c r="Q50" s="212"/>
      <c r="R50" s="214"/>
      <c r="S50" s="212"/>
      <c r="T50" s="214"/>
      <c r="U50" s="212"/>
      <c r="V50" s="214"/>
      <c r="W50" s="212"/>
      <c r="X50" s="214"/>
      <c r="Y50" s="212"/>
      <c r="Z50" s="214"/>
      <c r="AA50" s="212"/>
      <c r="AB50" s="214"/>
      <c r="AC50" s="212"/>
      <c r="AD50" s="214"/>
      <c r="AE50" s="212"/>
      <c r="AF50" s="214"/>
      <c r="AG50" s="212"/>
      <c r="AH50" s="214"/>
      <c r="AI50" s="212"/>
      <c r="AJ50" s="214"/>
      <c r="AK50" s="212"/>
      <c r="AL50" s="214"/>
      <c r="AM50" s="212"/>
      <c r="AN50" s="214"/>
      <c r="AO50" s="212"/>
      <c r="AP50" s="214"/>
      <c r="AQ50" s="212"/>
      <c r="AR50" s="214"/>
      <c r="AS50" s="212"/>
      <c r="AT50" s="214"/>
      <c r="AU50" s="212"/>
      <c r="AV50" s="214"/>
      <c r="AW50" s="212"/>
      <c r="AX50" s="214"/>
      <c r="AY50" s="212"/>
      <c r="AZ50" s="214"/>
      <c r="BA50" s="212"/>
      <c r="BB50" s="214"/>
      <c r="BC50" s="212"/>
      <c r="BD50" s="214"/>
      <c r="BE50" s="212"/>
      <c r="BF50" s="214"/>
      <c r="BG50" s="212"/>
      <c r="BH50" s="214"/>
      <c r="BI50" s="212"/>
      <c r="BJ50" s="412">
        <v>0</v>
      </c>
      <c r="BK50" s="425"/>
      <c r="BL50" s="414"/>
      <c r="BM50" s="422"/>
      <c r="BN50" s="423"/>
      <c r="BO50" s="422">
        <v>100032415</v>
      </c>
      <c r="BP50" s="423">
        <v>0</v>
      </c>
      <c r="BQ50" s="422"/>
      <c r="BR50" s="423"/>
      <c r="BS50" s="422"/>
      <c r="BT50" s="423"/>
      <c r="BU50" s="422"/>
      <c r="BV50" s="423"/>
      <c r="BW50" s="422"/>
      <c r="BX50" s="423"/>
      <c r="BY50" s="422"/>
      <c r="BZ50" s="423"/>
      <c r="CA50" s="422"/>
      <c r="CB50" s="423"/>
      <c r="CC50" s="422"/>
      <c r="CD50" s="423"/>
      <c r="CE50" s="422"/>
      <c r="CF50" s="423"/>
      <c r="CG50" s="422"/>
      <c r="CH50" s="423"/>
      <c r="CI50" s="422"/>
      <c r="CJ50" s="423"/>
      <c r="CK50" s="422"/>
      <c r="CL50" s="423"/>
      <c r="CM50" s="422"/>
      <c r="CN50" s="423"/>
      <c r="CO50" s="422"/>
      <c r="CP50" s="423"/>
      <c r="CQ50" s="422"/>
      <c r="CR50" s="423"/>
      <c r="CS50" s="422"/>
      <c r="CT50" s="423"/>
      <c r="CU50" s="422"/>
      <c r="CV50" s="423"/>
      <c r="CW50" s="422"/>
      <c r="CX50" s="423"/>
      <c r="CY50" s="422"/>
      <c r="CZ50" s="423"/>
      <c r="DA50" s="422"/>
      <c r="DB50" s="423"/>
      <c r="DC50" s="422"/>
      <c r="DD50" s="423"/>
      <c r="DE50" s="422"/>
      <c r="DF50" s="423"/>
      <c r="DG50" s="422"/>
      <c r="DH50" s="423"/>
      <c r="DI50" s="422"/>
      <c r="DJ50" s="423"/>
      <c r="DK50" s="422"/>
      <c r="DL50" s="423"/>
      <c r="DM50" s="422"/>
      <c r="DN50" s="423"/>
      <c r="DO50" s="412">
        <v>0</v>
      </c>
      <c r="DP50" s="423">
        <v>0</v>
      </c>
      <c r="DQ50" s="148">
        <v>3000</v>
      </c>
      <c r="DR50" s="148"/>
      <c r="DS50" s="148">
        <f t="shared" si="21"/>
        <v>3000</v>
      </c>
      <c r="DT50" s="149">
        <f>+DQ50-DP50</f>
        <v>3000</v>
      </c>
      <c r="DU50" s="448">
        <f t="shared" si="23"/>
        <v>-3000</v>
      </c>
      <c r="DV50" s="448">
        <f t="shared" si="24"/>
        <v>0</v>
      </c>
      <c r="DW50" s="446">
        <f t="shared" si="25"/>
        <v>3000</v>
      </c>
      <c r="DX50" s="446"/>
      <c r="DY50" s="446">
        <f t="shared" si="26"/>
        <v>-3000</v>
      </c>
      <c r="DZ50" s="446"/>
      <c r="EA50" s="108">
        <f t="shared" si="27"/>
        <v>0</v>
      </c>
      <c r="EB50" s="268"/>
      <c r="EC50" s="7">
        <f>SUMIF('CY Ledger'!A:A,'10001'!C50,'CY Ledger'!E:E)-DT50</f>
        <v>0</v>
      </c>
      <c r="ED50" s="271" t="s">
        <v>937</v>
      </c>
      <c r="EE50" s="284" t="s">
        <v>937</v>
      </c>
    </row>
    <row r="51" spans="1:135" s="1" customFormat="1" x14ac:dyDescent="0.25">
      <c r="A51" s="17">
        <f>SUM(A40:A50)</f>
        <v>235000</v>
      </c>
      <c r="B51" s="18">
        <f>SUM(B40:B50)</f>
        <v>235000</v>
      </c>
      <c r="C51" s="67"/>
      <c r="D51" s="94" t="s">
        <v>36</v>
      </c>
      <c r="E51" s="102"/>
      <c r="F51" s="173"/>
      <c r="G51" s="198"/>
      <c r="H51" s="216"/>
      <c r="I51" s="211"/>
      <c r="J51" s="216"/>
      <c r="K51" s="211"/>
      <c r="L51" s="216"/>
      <c r="M51" s="211"/>
      <c r="N51" s="216"/>
      <c r="O51" s="211"/>
      <c r="P51" s="216"/>
      <c r="Q51" s="211"/>
      <c r="R51" s="216"/>
      <c r="S51" s="211"/>
      <c r="T51" s="216">
        <v>0</v>
      </c>
      <c r="U51" s="211"/>
      <c r="V51" s="216"/>
      <c r="W51" s="211"/>
      <c r="X51" s="216"/>
      <c r="Y51" s="211"/>
      <c r="Z51" s="216"/>
      <c r="AA51" s="211"/>
      <c r="AB51" s="216"/>
      <c r="AC51" s="211"/>
      <c r="AD51" s="216"/>
      <c r="AE51" s="211"/>
      <c r="AF51" s="216"/>
      <c r="AG51" s="211"/>
      <c r="AH51" s="216"/>
      <c r="AI51" s="211"/>
      <c r="AJ51" s="216"/>
      <c r="AK51" s="211"/>
      <c r="AL51" s="216"/>
      <c r="AM51" s="211"/>
      <c r="AN51" s="216"/>
      <c r="AO51" s="211"/>
      <c r="AP51" s="216"/>
      <c r="AQ51" s="211"/>
      <c r="AR51" s="216"/>
      <c r="AS51" s="211"/>
      <c r="AT51" s="216"/>
      <c r="AU51" s="211"/>
      <c r="AV51" s="216"/>
      <c r="AW51" s="211"/>
      <c r="AX51" s="216"/>
      <c r="AY51" s="211"/>
      <c r="AZ51" s="216"/>
      <c r="BA51" s="211"/>
      <c r="BB51" s="216"/>
      <c r="BC51" s="211"/>
      <c r="BD51" s="216">
        <v>0</v>
      </c>
      <c r="BE51" s="211"/>
      <c r="BF51" s="216"/>
      <c r="BG51" s="211"/>
      <c r="BH51" s="216"/>
      <c r="BI51" s="211"/>
      <c r="BJ51" s="417">
        <v>93530.58</v>
      </c>
      <c r="BK51" s="418"/>
      <c r="BL51" s="414"/>
      <c r="BM51" s="424"/>
      <c r="BN51" s="389"/>
      <c r="BO51" s="424"/>
      <c r="BP51" s="389"/>
      <c r="BQ51" s="424"/>
      <c r="BR51" s="389"/>
      <c r="BS51" s="424"/>
      <c r="BT51" s="389"/>
      <c r="BU51" s="424"/>
      <c r="BV51" s="389"/>
      <c r="BW51" s="424"/>
      <c r="BX51" s="389"/>
      <c r="BY51" s="424">
        <v>0</v>
      </c>
      <c r="BZ51" s="389"/>
      <c r="CA51" s="424"/>
      <c r="CB51" s="389"/>
      <c r="CC51" s="424"/>
      <c r="CD51" s="389"/>
      <c r="CE51" s="424"/>
      <c r="CF51" s="389"/>
      <c r="CG51" s="424"/>
      <c r="CH51" s="389"/>
      <c r="CI51" s="424"/>
      <c r="CJ51" s="389"/>
      <c r="CK51" s="424"/>
      <c r="CL51" s="389"/>
      <c r="CM51" s="424"/>
      <c r="CN51" s="389"/>
      <c r="CO51" s="424"/>
      <c r="CP51" s="389"/>
      <c r="CQ51" s="424"/>
      <c r="CR51" s="389"/>
      <c r="CS51" s="424"/>
      <c r="CT51" s="389"/>
      <c r="CU51" s="424"/>
      <c r="CV51" s="389"/>
      <c r="CW51" s="424"/>
      <c r="CX51" s="389"/>
      <c r="CY51" s="424"/>
      <c r="CZ51" s="389"/>
      <c r="DA51" s="424"/>
      <c r="DB51" s="389"/>
      <c r="DC51" s="424"/>
      <c r="DD51" s="389"/>
      <c r="DE51" s="424"/>
      <c r="DF51" s="389"/>
      <c r="DG51" s="424"/>
      <c r="DH51" s="389"/>
      <c r="DI51" s="424">
        <v>0</v>
      </c>
      <c r="DJ51" s="389"/>
      <c r="DK51" s="424"/>
      <c r="DL51" s="389"/>
      <c r="DM51" s="424"/>
      <c r="DN51" s="389"/>
      <c r="DO51" s="417">
        <v>31223.75</v>
      </c>
      <c r="DP51" s="389">
        <v>124754.33000000002</v>
      </c>
      <c r="DQ51" s="139">
        <f>SUM(DQ40:DQ50)</f>
        <v>235000</v>
      </c>
      <c r="DR51" s="139">
        <f t="shared" ref="DR51:DS51" si="28">SUM(DR40:DR50)</f>
        <v>0</v>
      </c>
      <c r="DS51" s="139">
        <f t="shared" si="28"/>
        <v>235000</v>
      </c>
      <c r="DT51" s="286">
        <f>SUM(DT40:DT50)</f>
        <v>110245.66999999998</v>
      </c>
      <c r="DU51" s="138">
        <f>SUM(DU40:DU50)</f>
        <v>1000</v>
      </c>
      <c r="DV51" s="154">
        <f>SUM(DV40:DV50)</f>
        <v>236000</v>
      </c>
      <c r="DW51" s="139">
        <f t="shared" ref="DW51:EA51" si="29">SUM(DW40:DW50)</f>
        <v>235000</v>
      </c>
      <c r="DX51" s="139">
        <f t="shared" si="29"/>
        <v>0</v>
      </c>
      <c r="DY51" s="139">
        <f t="shared" si="29"/>
        <v>20000</v>
      </c>
      <c r="DZ51" s="139">
        <f t="shared" si="29"/>
        <v>0</v>
      </c>
      <c r="EA51" s="239">
        <f t="shared" si="29"/>
        <v>255000</v>
      </c>
      <c r="EB51" s="117"/>
      <c r="EC51" s="7"/>
      <c r="ED51" s="271"/>
      <c r="EE51" s="274"/>
    </row>
    <row r="52" spans="1:135" s="113" customFormat="1" x14ac:dyDescent="0.25">
      <c r="A52" s="106"/>
      <c r="B52" s="107"/>
      <c r="C52" s="105"/>
      <c r="D52" s="109"/>
      <c r="E52" s="110"/>
      <c r="F52" s="161"/>
      <c r="G52" s="198"/>
      <c r="H52" s="214"/>
      <c r="I52" s="212"/>
      <c r="J52" s="214"/>
      <c r="K52" s="212"/>
      <c r="L52" s="214"/>
      <c r="M52" s="212"/>
      <c r="N52" s="214"/>
      <c r="O52" s="212"/>
      <c r="P52" s="214"/>
      <c r="Q52" s="212"/>
      <c r="R52" s="214"/>
      <c r="S52" s="212"/>
      <c r="T52" s="214"/>
      <c r="U52" s="212"/>
      <c r="V52" s="214"/>
      <c r="W52" s="212"/>
      <c r="X52" s="214"/>
      <c r="Y52" s="212"/>
      <c r="Z52" s="214"/>
      <c r="AA52" s="212"/>
      <c r="AB52" s="214"/>
      <c r="AC52" s="212"/>
      <c r="AD52" s="214"/>
      <c r="AE52" s="212"/>
      <c r="AF52" s="214"/>
      <c r="AG52" s="212"/>
      <c r="AH52" s="214"/>
      <c r="AI52" s="212"/>
      <c r="AJ52" s="214"/>
      <c r="AK52" s="212"/>
      <c r="AL52" s="214"/>
      <c r="AM52" s="212"/>
      <c r="AN52" s="214"/>
      <c r="AO52" s="212"/>
      <c r="AP52" s="214"/>
      <c r="AQ52" s="212"/>
      <c r="AR52" s="214"/>
      <c r="AS52" s="212"/>
      <c r="AT52" s="214"/>
      <c r="AU52" s="212"/>
      <c r="AV52" s="214"/>
      <c r="AW52" s="212"/>
      <c r="AX52" s="214"/>
      <c r="AY52" s="212"/>
      <c r="AZ52" s="214"/>
      <c r="BA52" s="212"/>
      <c r="BB52" s="214"/>
      <c r="BC52" s="212"/>
      <c r="BD52" s="214"/>
      <c r="BE52" s="212"/>
      <c r="BF52" s="214"/>
      <c r="BG52" s="212"/>
      <c r="BH52" s="214"/>
      <c r="BI52" s="212"/>
      <c r="BJ52" s="412"/>
      <c r="BK52" s="425"/>
      <c r="BL52" s="414"/>
      <c r="BM52" s="422"/>
      <c r="BN52" s="423"/>
      <c r="BO52" s="422"/>
      <c r="BP52" s="423"/>
      <c r="BQ52" s="422"/>
      <c r="BR52" s="423"/>
      <c r="BS52" s="422"/>
      <c r="BT52" s="423"/>
      <c r="BU52" s="422"/>
      <c r="BV52" s="423"/>
      <c r="BW52" s="422"/>
      <c r="BX52" s="423"/>
      <c r="BY52" s="422"/>
      <c r="BZ52" s="423"/>
      <c r="CA52" s="422"/>
      <c r="CB52" s="423"/>
      <c r="CC52" s="422"/>
      <c r="CD52" s="423"/>
      <c r="CE52" s="422"/>
      <c r="CF52" s="423"/>
      <c r="CG52" s="422"/>
      <c r="CH52" s="423"/>
      <c r="CI52" s="422"/>
      <c r="CJ52" s="423"/>
      <c r="CK52" s="422"/>
      <c r="CL52" s="423"/>
      <c r="CM52" s="422"/>
      <c r="CN52" s="423"/>
      <c r="CO52" s="422"/>
      <c r="CP52" s="423"/>
      <c r="CQ52" s="422"/>
      <c r="CR52" s="423"/>
      <c r="CS52" s="422"/>
      <c r="CT52" s="423"/>
      <c r="CU52" s="422"/>
      <c r="CV52" s="423"/>
      <c r="CW52" s="422"/>
      <c r="CX52" s="423"/>
      <c r="CY52" s="422"/>
      <c r="CZ52" s="423"/>
      <c r="DA52" s="422"/>
      <c r="DB52" s="423"/>
      <c r="DC52" s="422"/>
      <c r="DD52" s="423"/>
      <c r="DE52" s="422"/>
      <c r="DF52" s="423"/>
      <c r="DG52" s="422"/>
      <c r="DH52" s="423"/>
      <c r="DI52" s="422"/>
      <c r="DJ52" s="423"/>
      <c r="DK52" s="422"/>
      <c r="DL52" s="423"/>
      <c r="DM52" s="422"/>
      <c r="DN52" s="423"/>
      <c r="DO52" s="412"/>
      <c r="DP52" s="423"/>
      <c r="DQ52" s="148"/>
      <c r="DR52" s="148"/>
      <c r="DS52" s="148"/>
      <c r="DT52" s="149"/>
      <c r="DU52" s="448"/>
      <c r="DV52" s="448"/>
      <c r="DW52" s="446"/>
      <c r="DX52" s="446"/>
      <c r="DY52" s="446"/>
      <c r="DZ52" s="446"/>
      <c r="EA52" s="108"/>
      <c r="EB52" s="268"/>
      <c r="EC52" s="7"/>
      <c r="ED52" s="271"/>
      <c r="EE52" s="284"/>
    </row>
    <row r="53" spans="1:135" s="113" customFormat="1" x14ac:dyDescent="0.25">
      <c r="A53" s="106">
        <f>SUMIF('PY Ledger'!A:A,'10001'!C53,'PY Ledger'!D:D)</f>
        <v>15000</v>
      </c>
      <c r="B53" s="107">
        <f>SUMIF('PY Ledger'!A:A,'10001'!C53,'PY Ledger'!E:E)</f>
        <v>33000</v>
      </c>
      <c r="C53" s="105">
        <v>109011040</v>
      </c>
      <c r="D53" s="115" t="s">
        <v>851</v>
      </c>
      <c r="E53" s="110" t="s">
        <v>852</v>
      </c>
      <c r="F53" s="161"/>
      <c r="G53" s="198"/>
      <c r="H53" s="214"/>
      <c r="I53" s="212"/>
      <c r="J53" s="214"/>
      <c r="K53" s="212"/>
      <c r="L53" s="214">
        <v>109011040</v>
      </c>
      <c r="M53" s="212">
        <v>660</v>
      </c>
      <c r="N53" s="214"/>
      <c r="O53" s="212"/>
      <c r="P53" s="214"/>
      <c r="Q53" s="212"/>
      <c r="R53" s="214"/>
      <c r="S53" s="212"/>
      <c r="T53" s="214"/>
      <c r="U53" s="212"/>
      <c r="V53" s="214"/>
      <c r="W53" s="212"/>
      <c r="X53" s="214"/>
      <c r="Y53" s="212"/>
      <c r="Z53" s="214"/>
      <c r="AA53" s="212"/>
      <c r="AB53" s="214"/>
      <c r="AC53" s="212"/>
      <c r="AD53" s="214"/>
      <c r="AE53" s="212"/>
      <c r="AF53" s="214"/>
      <c r="AG53" s="212"/>
      <c r="AH53" s="214"/>
      <c r="AI53" s="212"/>
      <c r="AJ53" s="214"/>
      <c r="AK53" s="212"/>
      <c r="AL53" s="214"/>
      <c r="AM53" s="212"/>
      <c r="AN53" s="214"/>
      <c r="AO53" s="212"/>
      <c r="AP53" s="214"/>
      <c r="AQ53" s="212"/>
      <c r="AR53" s="214"/>
      <c r="AS53" s="212"/>
      <c r="AT53" s="214"/>
      <c r="AU53" s="212"/>
      <c r="AV53" s="214"/>
      <c r="AW53" s="212"/>
      <c r="AX53" s="214"/>
      <c r="AY53" s="212"/>
      <c r="AZ53" s="214"/>
      <c r="BA53" s="212"/>
      <c r="BB53" s="214"/>
      <c r="BC53" s="212"/>
      <c r="BD53" s="214"/>
      <c r="BE53" s="212"/>
      <c r="BF53" s="214"/>
      <c r="BG53" s="212"/>
      <c r="BH53" s="214"/>
      <c r="BI53" s="212"/>
      <c r="BJ53" s="412">
        <v>660</v>
      </c>
      <c r="BK53" s="425"/>
      <c r="BL53" s="414"/>
      <c r="BM53" s="422"/>
      <c r="BN53" s="423"/>
      <c r="BO53" s="422"/>
      <c r="BP53" s="423"/>
      <c r="BQ53" s="422">
        <v>109011040</v>
      </c>
      <c r="BR53" s="423">
        <v>1970</v>
      </c>
      <c r="BS53" s="422"/>
      <c r="BT53" s="423"/>
      <c r="BU53" s="422"/>
      <c r="BV53" s="423"/>
      <c r="BW53" s="422"/>
      <c r="BX53" s="423"/>
      <c r="BY53" s="422"/>
      <c r="BZ53" s="423"/>
      <c r="CA53" s="422"/>
      <c r="CB53" s="423"/>
      <c r="CC53" s="422"/>
      <c r="CD53" s="423"/>
      <c r="CE53" s="422"/>
      <c r="CF53" s="423"/>
      <c r="CG53" s="422"/>
      <c r="CH53" s="423"/>
      <c r="CI53" s="422"/>
      <c r="CJ53" s="423"/>
      <c r="CK53" s="422"/>
      <c r="CL53" s="423"/>
      <c r="CM53" s="422"/>
      <c r="CN53" s="423"/>
      <c r="CO53" s="422"/>
      <c r="CP53" s="423"/>
      <c r="CQ53" s="422"/>
      <c r="CR53" s="423"/>
      <c r="CS53" s="422"/>
      <c r="CT53" s="423"/>
      <c r="CU53" s="422"/>
      <c r="CV53" s="423"/>
      <c r="CW53" s="422"/>
      <c r="CX53" s="423"/>
      <c r="CY53" s="422"/>
      <c r="CZ53" s="423"/>
      <c r="DA53" s="422"/>
      <c r="DB53" s="423"/>
      <c r="DC53" s="422"/>
      <c r="DD53" s="423"/>
      <c r="DE53" s="422"/>
      <c r="DF53" s="423"/>
      <c r="DG53" s="422"/>
      <c r="DH53" s="423"/>
      <c r="DI53" s="422"/>
      <c r="DJ53" s="423"/>
      <c r="DK53" s="422"/>
      <c r="DL53" s="423"/>
      <c r="DM53" s="422"/>
      <c r="DN53" s="423"/>
      <c r="DO53" s="412">
        <v>1970</v>
      </c>
      <c r="DP53" s="423">
        <v>2630</v>
      </c>
      <c r="DQ53" s="148">
        <v>15000</v>
      </c>
      <c r="DR53" s="148"/>
      <c r="DS53" s="148">
        <f>+DQ53+DR53</f>
        <v>15000</v>
      </c>
      <c r="DT53" s="149">
        <f>+DQ53-DP53</f>
        <v>12370</v>
      </c>
      <c r="DU53" s="448">
        <f>ROUND(((-DS53+(+DP53/DP$67*125000))),-3)</f>
        <v>-9000</v>
      </c>
      <c r="DV53" s="448">
        <f>+DS53+DU53</f>
        <v>6000</v>
      </c>
      <c r="DW53" s="446">
        <f t="shared" ref="DW53:DW66" si="30">+DQ53</f>
        <v>15000</v>
      </c>
      <c r="DX53" s="446"/>
      <c r="DY53" s="446">
        <f t="shared" ref="DY53:DY66" si="31">IF(DV53&gt;0,(ROUND((((+DV53*682/632))-DW53),-3)),0-DW53)</f>
        <v>-9000</v>
      </c>
      <c r="DZ53" s="446"/>
      <c r="EA53" s="108">
        <f>SUM(DW53:DZ53)</f>
        <v>6000</v>
      </c>
      <c r="EB53" s="268"/>
      <c r="EC53" s="7">
        <f>SUMIF('CY Ledger'!A:A,'10001'!C53,'CY Ledger'!E:E)-DT53</f>
        <v>2630</v>
      </c>
      <c r="ED53" s="271" t="s">
        <v>937</v>
      </c>
      <c r="EE53" s="284" t="s">
        <v>937</v>
      </c>
    </row>
    <row r="54" spans="1:135" s="113" customFormat="1" x14ac:dyDescent="0.25">
      <c r="A54" s="106">
        <f>SUMIF('PY Ledger'!A:A,'10001'!C54,'PY Ledger'!D:D)</f>
        <v>25000</v>
      </c>
      <c r="B54" s="107">
        <f>SUMIF('PY Ledger'!A:A,'10001'!C54,'PY Ledger'!E:E)</f>
        <v>5000</v>
      </c>
      <c r="C54" s="105">
        <v>109011042</v>
      </c>
      <c r="D54" s="115" t="s">
        <v>851</v>
      </c>
      <c r="E54" s="110" t="s">
        <v>853</v>
      </c>
      <c r="F54" s="161"/>
      <c r="G54" s="198"/>
      <c r="H54" s="214"/>
      <c r="I54" s="212"/>
      <c r="J54" s="214"/>
      <c r="K54" s="212"/>
      <c r="L54" s="214">
        <v>109011042</v>
      </c>
      <c r="M54" s="212">
        <v>0</v>
      </c>
      <c r="N54" s="214"/>
      <c r="O54" s="212"/>
      <c r="P54" s="214"/>
      <c r="Q54" s="212"/>
      <c r="R54" s="214"/>
      <c r="S54" s="212"/>
      <c r="T54" s="214"/>
      <c r="U54" s="212"/>
      <c r="V54" s="214"/>
      <c r="W54" s="212"/>
      <c r="X54" s="214"/>
      <c r="Y54" s="212"/>
      <c r="Z54" s="214"/>
      <c r="AA54" s="212"/>
      <c r="AB54" s="214"/>
      <c r="AC54" s="212"/>
      <c r="AD54" s="214"/>
      <c r="AE54" s="212"/>
      <c r="AF54" s="214"/>
      <c r="AG54" s="212"/>
      <c r="AH54" s="214"/>
      <c r="AI54" s="212"/>
      <c r="AJ54" s="214"/>
      <c r="AK54" s="212"/>
      <c r="AL54" s="214"/>
      <c r="AM54" s="212"/>
      <c r="AN54" s="214"/>
      <c r="AO54" s="212"/>
      <c r="AP54" s="214"/>
      <c r="AQ54" s="212"/>
      <c r="AR54" s="214"/>
      <c r="AS54" s="212"/>
      <c r="AT54" s="214"/>
      <c r="AU54" s="212"/>
      <c r="AV54" s="214"/>
      <c r="AW54" s="212"/>
      <c r="AX54" s="214"/>
      <c r="AY54" s="212"/>
      <c r="AZ54" s="214"/>
      <c r="BA54" s="212"/>
      <c r="BB54" s="214"/>
      <c r="BC54" s="212"/>
      <c r="BD54" s="214"/>
      <c r="BE54" s="212"/>
      <c r="BF54" s="214"/>
      <c r="BG54" s="212"/>
      <c r="BH54" s="214"/>
      <c r="BI54" s="212"/>
      <c r="BJ54" s="412">
        <v>0</v>
      </c>
      <c r="BK54" s="425"/>
      <c r="BL54" s="414"/>
      <c r="BM54" s="422"/>
      <c r="BN54" s="423"/>
      <c r="BO54" s="422"/>
      <c r="BP54" s="423"/>
      <c r="BQ54" s="422">
        <v>109011042</v>
      </c>
      <c r="BR54" s="423">
        <v>0</v>
      </c>
      <c r="BS54" s="422"/>
      <c r="BT54" s="423"/>
      <c r="BU54" s="422"/>
      <c r="BV54" s="423"/>
      <c r="BW54" s="422"/>
      <c r="BX54" s="423"/>
      <c r="BY54" s="422"/>
      <c r="BZ54" s="423"/>
      <c r="CA54" s="422"/>
      <c r="CB54" s="423"/>
      <c r="CC54" s="422"/>
      <c r="CD54" s="423"/>
      <c r="CE54" s="422"/>
      <c r="CF54" s="423"/>
      <c r="CG54" s="422"/>
      <c r="CH54" s="423"/>
      <c r="CI54" s="422"/>
      <c r="CJ54" s="423"/>
      <c r="CK54" s="422"/>
      <c r="CL54" s="423"/>
      <c r="CM54" s="422"/>
      <c r="CN54" s="423"/>
      <c r="CO54" s="422"/>
      <c r="CP54" s="423"/>
      <c r="CQ54" s="422"/>
      <c r="CR54" s="423"/>
      <c r="CS54" s="422"/>
      <c r="CT54" s="423"/>
      <c r="CU54" s="422"/>
      <c r="CV54" s="423"/>
      <c r="CW54" s="422"/>
      <c r="CX54" s="423"/>
      <c r="CY54" s="422"/>
      <c r="CZ54" s="423"/>
      <c r="DA54" s="422"/>
      <c r="DB54" s="423"/>
      <c r="DC54" s="422"/>
      <c r="DD54" s="423"/>
      <c r="DE54" s="422"/>
      <c r="DF54" s="423"/>
      <c r="DG54" s="422"/>
      <c r="DH54" s="423"/>
      <c r="DI54" s="422"/>
      <c r="DJ54" s="423"/>
      <c r="DK54" s="422"/>
      <c r="DL54" s="423"/>
      <c r="DM54" s="422"/>
      <c r="DN54" s="423"/>
      <c r="DO54" s="412">
        <v>0</v>
      </c>
      <c r="DP54" s="423">
        <v>0</v>
      </c>
      <c r="DQ54" s="148">
        <v>25000</v>
      </c>
      <c r="DR54" s="148"/>
      <c r="DS54" s="148">
        <f t="shared" ref="DS54:DS66" si="32">+DQ54+DR54</f>
        <v>25000</v>
      </c>
      <c r="DT54" s="149">
        <f>+DQ54-DP54</f>
        <v>25000</v>
      </c>
      <c r="DU54" s="448">
        <f t="shared" ref="DU54:DU66" si="33">ROUND(((-DS54+(+DP54/DP$67*125000))),-3)</f>
        <v>-25000</v>
      </c>
      <c r="DV54" s="448">
        <f t="shared" ref="DV54:DV66" si="34">+DS54+DU54</f>
        <v>0</v>
      </c>
      <c r="DW54" s="446">
        <f t="shared" si="30"/>
        <v>25000</v>
      </c>
      <c r="DX54" s="446"/>
      <c r="DY54" s="446">
        <f t="shared" si="31"/>
        <v>-25000</v>
      </c>
      <c r="DZ54" s="446"/>
      <c r="EA54" s="108">
        <f t="shared" ref="EA54:EA66" si="35">SUM(DW54:DZ54)</f>
        <v>0</v>
      </c>
      <c r="EB54" s="268"/>
      <c r="EC54" s="7">
        <f>SUMIF('CY Ledger'!A:A,'10001'!C54,'CY Ledger'!E:E)-DT54</f>
        <v>0</v>
      </c>
      <c r="ED54" s="271" t="s">
        <v>937</v>
      </c>
      <c r="EE54" s="284" t="s">
        <v>937</v>
      </c>
    </row>
    <row r="55" spans="1:135" s="113" customFormat="1" x14ac:dyDescent="0.25">
      <c r="A55" s="106">
        <f>SUMIF('PY Ledger'!A:A,'10001'!C55,'PY Ledger'!D:D)</f>
        <v>35000</v>
      </c>
      <c r="B55" s="107">
        <f>SUMIF('PY Ledger'!A:A,'10001'!C55,'PY Ledger'!E:E)</f>
        <v>89700</v>
      </c>
      <c r="C55" s="105">
        <v>109011043</v>
      </c>
      <c r="D55" s="115" t="s">
        <v>851</v>
      </c>
      <c r="E55" s="110" t="s">
        <v>854</v>
      </c>
      <c r="F55" s="161"/>
      <c r="G55" s="198"/>
      <c r="H55" s="214"/>
      <c r="I55" s="212"/>
      <c r="J55" s="214"/>
      <c r="K55" s="212"/>
      <c r="L55" s="214">
        <v>109011043</v>
      </c>
      <c r="M55" s="212">
        <v>4326.87</v>
      </c>
      <c r="N55" s="214"/>
      <c r="O55" s="212"/>
      <c r="P55" s="214"/>
      <c r="Q55" s="212"/>
      <c r="R55" s="214"/>
      <c r="S55" s="212"/>
      <c r="T55" s="214"/>
      <c r="U55" s="212"/>
      <c r="V55" s="214"/>
      <c r="W55" s="212"/>
      <c r="X55" s="214"/>
      <c r="Y55" s="212"/>
      <c r="Z55" s="214"/>
      <c r="AA55" s="212"/>
      <c r="AB55" s="214"/>
      <c r="AC55" s="212"/>
      <c r="AD55" s="214"/>
      <c r="AE55" s="212"/>
      <c r="AF55" s="214"/>
      <c r="AG55" s="212"/>
      <c r="AH55" s="214"/>
      <c r="AI55" s="212"/>
      <c r="AJ55" s="214"/>
      <c r="AK55" s="212"/>
      <c r="AL55" s="214"/>
      <c r="AM55" s="212"/>
      <c r="AN55" s="214"/>
      <c r="AO55" s="212"/>
      <c r="AP55" s="214"/>
      <c r="AQ55" s="212"/>
      <c r="AR55" s="214"/>
      <c r="AS55" s="212"/>
      <c r="AT55" s="214"/>
      <c r="AU55" s="212"/>
      <c r="AV55" s="214"/>
      <c r="AW55" s="212"/>
      <c r="AX55" s="214"/>
      <c r="AY55" s="212"/>
      <c r="AZ55" s="214"/>
      <c r="BA55" s="212"/>
      <c r="BB55" s="214"/>
      <c r="BC55" s="212"/>
      <c r="BD55" s="214"/>
      <c r="BE55" s="212"/>
      <c r="BF55" s="214"/>
      <c r="BG55" s="212"/>
      <c r="BH55" s="214"/>
      <c r="BI55" s="212"/>
      <c r="BJ55" s="412">
        <v>4326.87</v>
      </c>
      <c r="BK55" s="425"/>
      <c r="BL55" s="414"/>
      <c r="BM55" s="422"/>
      <c r="BN55" s="423"/>
      <c r="BO55" s="422"/>
      <c r="BP55" s="423"/>
      <c r="BQ55" s="422">
        <v>109011043</v>
      </c>
      <c r="BR55" s="423">
        <v>993.67</v>
      </c>
      <c r="BS55" s="422"/>
      <c r="BT55" s="423"/>
      <c r="BU55" s="422"/>
      <c r="BV55" s="423"/>
      <c r="BW55" s="422"/>
      <c r="BX55" s="423"/>
      <c r="BY55" s="422"/>
      <c r="BZ55" s="423"/>
      <c r="CA55" s="422"/>
      <c r="CB55" s="423"/>
      <c r="CC55" s="422"/>
      <c r="CD55" s="423"/>
      <c r="CE55" s="422"/>
      <c r="CF55" s="423"/>
      <c r="CG55" s="422"/>
      <c r="CH55" s="423"/>
      <c r="CI55" s="422"/>
      <c r="CJ55" s="423"/>
      <c r="CK55" s="422"/>
      <c r="CL55" s="423"/>
      <c r="CM55" s="422"/>
      <c r="CN55" s="423"/>
      <c r="CO55" s="422"/>
      <c r="CP55" s="423"/>
      <c r="CQ55" s="422"/>
      <c r="CR55" s="423"/>
      <c r="CS55" s="422"/>
      <c r="CT55" s="423"/>
      <c r="CU55" s="422"/>
      <c r="CV55" s="423"/>
      <c r="CW55" s="422"/>
      <c r="CX55" s="423"/>
      <c r="CY55" s="422"/>
      <c r="CZ55" s="423"/>
      <c r="DA55" s="422"/>
      <c r="DB55" s="423"/>
      <c r="DC55" s="422"/>
      <c r="DD55" s="423"/>
      <c r="DE55" s="422"/>
      <c r="DF55" s="423"/>
      <c r="DG55" s="422"/>
      <c r="DH55" s="423"/>
      <c r="DI55" s="422"/>
      <c r="DJ55" s="423"/>
      <c r="DK55" s="422"/>
      <c r="DL55" s="423"/>
      <c r="DM55" s="422"/>
      <c r="DN55" s="423"/>
      <c r="DO55" s="412">
        <v>993.67</v>
      </c>
      <c r="DP55" s="423">
        <v>5320.54</v>
      </c>
      <c r="DQ55" s="148">
        <v>35000</v>
      </c>
      <c r="DR55" s="148"/>
      <c r="DS55" s="148">
        <f t="shared" si="32"/>
        <v>35000</v>
      </c>
      <c r="DT55" s="149">
        <f t="shared" ref="DT55:DT66" si="36">+DQ55-DP55</f>
        <v>29679.46</v>
      </c>
      <c r="DU55" s="448">
        <f t="shared" si="33"/>
        <v>-24000</v>
      </c>
      <c r="DV55" s="448">
        <f t="shared" si="34"/>
        <v>11000</v>
      </c>
      <c r="DW55" s="446">
        <f t="shared" si="30"/>
        <v>35000</v>
      </c>
      <c r="DX55" s="446"/>
      <c r="DY55" s="446">
        <f>IF(DV55&gt;0,(ROUND((((+DV55*682/632))-DW55),-3)),0-DW55)</f>
        <v>-23000</v>
      </c>
      <c r="DZ55" s="446"/>
      <c r="EA55" s="108">
        <f t="shared" si="35"/>
        <v>12000</v>
      </c>
      <c r="EB55" s="268"/>
      <c r="EC55" s="7">
        <f>SUMIF('CY Ledger'!A:A,'10001'!C55,'CY Ledger'!E:E)-DT55</f>
        <v>5320.5400000000009</v>
      </c>
      <c r="ED55" s="271" t="s">
        <v>937</v>
      </c>
      <c r="EE55" s="284" t="s">
        <v>937</v>
      </c>
    </row>
    <row r="56" spans="1:135" s="113" customFormat="1" x14ac:dyDescent="0.25">
      <c r="A56" s="106">
        <f>SUMIF('PY Ledger'!A:A,'10001'!C56,'PY Ledger'!D:D)</f>
        <v>35000</v>
      </c>
      <c r="B56" s="107">
        <f>SUMIF('PY Ledger'!A:A,'10001'!C56,'PY Ledger'!E:E)</f>
        <v>15000</v>
      </c>
      <c r="C56" s="105">
        <v>109011044</v>
      </c>
      <c r="D56" s="115" t="s">
        <v>851</v>
      </c>
      <c r="E56" s="110" t="s">
        <v>855</v>
      </c>
      <c r="F56" s="161"/>
      <c r="G56" s="198"/>
      <c r="H56" s="214"/>
      <c r="I56" s="212"/>
      <c r="J56" s="214"/>
      <c r="K56" s="212"/>
      <c r="L56" s="214">
        <v>109011044</v>
      </c>
      <c r="M56" s="212">
        <v>-2670</v>
      </c>
      <c r="N56" s="214"/>
      <c r="O56" s="212"/>
      <c r="P56" s="214"/>
      <c r="Q56" s="212"/>
      <c r="R56" s="214"/>
      <c r="S56" s="212"/>
      <c r="T56" s="214"/>
      <c r="U56" s="212"/>
      <c r="V56" s="214"/>
      <c r="W56" s="212"/>
      <c r="X56" s="214"/>
      <c r="Y56" s="212"/>
      <c r="Z56" s="214"/>
      <c r="AA56" s="212"/>
      <c r="AB56" s="214"/>
      <c r="AC56" s="212"/>
      <c r="AD56" s="214"/>
      <c r="AE56" s="212"/>
      <c r="AF56" s="214"/>
      <c r="AG56" s="212"/>
      <c r="AH56" s="214"/>
      <c r="AI56" s="212"/>
      <c r="AJ56" s="214"/>
      <c r="AK56" s="212"/>
      <c r="AL56" s="214"/>
      <c r="AM56" s="212"/>
      <c r="AN56" s="214"/>
      <c r="AO56" s="212"/>
      <c r="AP56" s="214"/>
      <c r="AQ56" s="212"/>
      <c r="AR56" s="214"/>
      <c r="AS56" s="212"/>
      <c r="AT56" s="214"/>
      <c r="AU56" s="212"/>
      <c r="AV56" s="214"/>
      <c r="AW56" s="212"/>
      <c r="AX56" s="214"/>
      <c r="AY56" s="212"/>
      <c r="AZ56" s="214"/>
      <c r="BA56" s="212"/>
      <c r="BB56" s="214"/>
      <c r="BC56" s="212"/>
      <c r="BD56" s="214"/>
      <c r="BE56" s="212"/>
      <c r="BF56" s="214"/>
      <c r="BG56" s="212"/>
      <c r="BH56" s="214"/>
      <c r="BI56" s="212"/>
      <c r="BJ56" s="412">
        <v>-2670</v>
      </c>
      <c r="BK56" s="425"/>
      <c r="BL56" s="414"/>
      <c r="BM56" s="422"/>
      <c r="BN56" s="423"/>
      <c r="BO56" s="422"/>
      <c r="BP56" s="423"/>
      <c r="BQ56" s="422">
        <v>109011044</v>
      </c>
      <c r="BR56" s="423">
        <v>2670</v>
      </c>
      <c r="BS56" s="422"/>
      <c r="BT56" s="423"/>
      <c r="BU56" s="422"/>
      <c r="BV56" s="423"/>
      <c r="BW56" s="422"/>
      <c r="BX56" s="423"/>
      <c r="BY56" s="422"/>
      <c r="BZ56" s="423"/>
      <c r="CA56" s="422"/>
      <c r="CB56" s="423"/>
      <c r="CC56" s="422"/>
      <c r="CD56" s="423"/>
      <c r="CE56" s="422"/>
      <c r="CF56" s="423"/>
      <c r="CG56" s="422"/>
      <c r="CH56" s="423"/>
      <c r="CI56" s="422"/>
      <c r="CJ56" s="423"/>
      <c r="CK56" s="422"/>
      <c r="CL56" s="423"/>
      <c r="CM56" s="422"/>
      <c r="CN56" s="423"/>
      <c r="CO56" s="422"/>
      <c r="CP56" s="423"/>
      <c r="CQ56" s="422"/>
      <c r="CR56" s="423"/>
      <c r="CS56" s="422"/>
      <c r="CT56" s="423"/>
      <c r="CU56" s="422"/>
      <c r="CV56" s="423"/>
      <c r="CW56" s="422"/>
      <c r="CX56" s="423"/>
      <c r="CY56" s="422"/>
      <c r="CZ56" s="423"/>
      <c r="DA56" s="422"/>
      <c r="DB56" s="423"/>
      <c r="DC56" s="422"/>
      <c r="DD56" s="423"/>
      <c r="DE56" s="422"/>
      <c r="DF56" s="423"/>
      <c r="DG56" s="422"/>
      <c r="DH56" s="423"/>
      <c r="DI56" s="422"/>
      <c r="DJ56" s="423"/>
      <c r="DK56" s="422"/>
      <c r="DL56" s="423"/>
      <c r="DM56" s="422"/>
      <c r="DN56" s="423"/>
      <c r="DO56" s="412">
        <v>2670</v>
      </c>
      <c r="DP56" s="423">
        <v>0</v>
      </c>
      <c r="DQ56" s="148">
        <v>35000</v>
      </c>
      <c r="DR56" s="148"/>
      <c r="DS56" s="148">
        <f t="shared" si="32"/>
        <v>35000</v>
      </c>
      <c r="DT56" s="149">
        <f t="shared" si="36"/>
        <v>35000</v>
      </c>
      <c r="DU56" s="448">
        <f t="shared" si="33"/>
        <v>-35000</v>
      </c>
      <c r="DV56" s="448">
        <f t="shared" si="34"/>
        <v>0</v>
      </c>
      <c r="DW56" s="446">
        <f t="shared" si="30"/>
        <v>35000</v>
      </c>
      <c r="DX56" s="446"/>
      <c r="DY56" s="446">
        <f t="shared" si="31"/>
        <v>-35000</v>
      </c>
      <c r="DZ56" s="446"/>
      <c r="EA56" s="108">
        <f t="shared" si="35"/>
        <v>0</v>
      </c>
      <c r="EB56" s="268"/>
      <c r="EC56" s="7">
        <f>SUMIF('CY Ledger'!A:A,'10001'!C56,'CY Ledger'!E:E)-DT56</f>
        <v>0</v>
      </c>
      <c r="ED56" s="271" t="s">
        <v>937</v>
      </c>
      <c r="EE56" s="284" t="s">
        <v>937</v>
      </c>
    </row>
    <row r="57" spans="1:135" s="113" customFormat="1" x14ac:dyDescent="0.25">
      <c r="A57" s="106">
        <f>SUMIF('PY Ledger'!A:A,'10001'!C57,'PY Ledger'!D:D)</f>
        <v>30000</v>
      </c>
      <c r="B57" s="107">
        <f>SUMIF('PY Ledger'!A:A,'10001'!C57,'PY Ledger'!E:E)</f>
        <v>10000</v>
      </c>
      <c r="C57" s="105">
        <v>109011045</v>
      </c>
      <c r="D57" s="115" t="s">
        <v>851</v>
      </c>
      <c r="E57" s="110" t="s">
        <v>856</v>
      </c>
      <c r="F57" s="161"/>
      <c r="G57" s="198"/>
      <c r="H57" s="214"/>
      <c r="I57" s="212"/>
      <c r="J57" s="214"/>
      <c r="K57" s="212"/>
      <c r="L57" s="214">
        <v>109011045</v>
      </c>
      <c r="M57" s="212">
        <v>-261</v>
      </c>
      <c r="N57" s="214"/>
      <c r="O57" s="212"/>
      <c r="P57" s="214"/>
      <c r="Q57" s="212"/>
      <c r="R57" s="214"/>
      <c r="S57" s="212"/>
      <c r="T57" s="214"/>
      <c r="U57" s="212"/>
      <c r="V57" s="214"/>
      <c r="W57" s="212"/>
      <c r="X57" s="214"/>
      <c r="Y57" s="212"/>
      <c r="Z57" s="214"/>
      <c r="AA57" s="212"/>
      <c r="AB57" s="214"/>
      <c r="AC57" s="212"/>
      <c r="AD57" s="214"/>
      <c r="AE57" s="212"/>
      <c r="AF57" s="214"/>
      <c r="AG57" s="212"/>
      <c r="AH57" s="214"/>
      <c r="AI57" s="212"/>
      <c r="AJ57" s="214"/>
      <c r="AK57" s="212"/>
      <c r="AL57" s="214"/>
      <c r="AM57" s="212"/>
      <c r="AN57" s="214"/>
      <c r="AO57" s="212"/>
      <c r="AP57" s="214"/>
      <c r="AQ57" s="212"/>
      <c r="AR57" s="214"/>
      <c r="AS57" s="212"/>
      <c r="AT57" s="214"/>
      <c r="AU57" s="212"/>
      <c r="AV57" s="214"/>
      <c r="AW57" s="212"/>
      <c r="AX57" s="214"/>
      <c r="AY57" s="212"/>
      <c r="AZ57" s="214"/>
      <c r="BA57" s="212"/>
      <c r="BB57" s="214"/>
      <c r="BC57" s="212"/>
      <c r="BD57" s="214"/>
      <c r="BE57" s="212"/>
      <c r="BF57" s="214"/>
      <c r="BG57" s="212"/>
      <c r="BH57" s="214"/>
      <c r="BI57" s="212"/>
      <c r="BJ57" s="412">
        <v>-261</v>
      </c>
      <c r="BK57" s="425"/>
      <c r="BL57" s="414"/>
      <c r="BM57" s="422"/>
      <c r="BN57" s="423"/>
      <c r="BO57" s="422"/>
      <c r="BP57" s="423"/>
      <c r="BQ57" s="422">
        <v>109011045</v>
      </c>
      <c r="BR57" s="423">
        <v>7710.95</v>
      </c>
      <c r="BS57" s="422"/>
      <c r="BT57" s="423"/>
      <c r="BU57" s="422"/>
      <c r="BV57" s="423"/>
      <c r="BW57" s="422"/>
      <c r="BX57" s="423"/>
      <c r="BY57" s="422"/>
      <c r="BZ57" s="423"/>
      <c r="CA57" s="422"/>
      <c r="CB57" s="423"/>
      <c r="CC57" s="422"/>
      <c r="CD57" s="423"/>
      <c r="CE57" s="422"/>
      <c r="CF57" s="423"/>
      <c r="CG57" s="422"/>
      <c r="CH57" s="423"/>
      <c r="CI57" s="422"/>
      <c r="CJ57" s="423"/>
      <c r="CK57" s="422"/>
      <c r="CL57" s="423"/>
      <c r="CM57" s="422"/>
      <c r="CN57" s="423"/>
      <c r="CO57" s="422"/>
      <c r="CP57" s="423"/>
      <c r="CQ57" s="422"/>
      <c r="CR57" s="423"/>
      <c r="CS57" s="422"/>
      <c r="CT57" s="423"/>
      <c r="CU57" s="422"/>
      <c r="CV57" s="423"/>
      <c r="CW57" s="422"/>
      <c r="CX57" s="423"/>
      <c r="CY57" s="422"/>
      <c r="CZ57" s="423"/>
      <c r="DA57" s="422"/>
      <c r="DB57" s="423"/>
      <c r="DC57" s="422"/>
      <c r="DD57" s="423"/>
      <c r="DE57" s="422"/>
      <c r="DF57" s="423"/>
      <c r="DG57" s="422"/>
      <c r="DH57" s="423"/>
      <c r="DI57" s="422"/>
      <c r="DJ57" s="423"/>
      <c r="DK57" s="422"/>
      <c r="DL57" s="423"/>
      <c r="DM57" s="422"/>
      <c r="DN57" s="423"/>
      <c r="DO57" s="412">
        <v>7710.95</v>
      </c>
      <c r="DP57" s="423">
        <v>7449.95</v>
      </c>
      <c r="DQ57" s="148">
        <v>30000</v>
      </c>
      <c r="DR57" s="148"/>
      <c r="DS57" s="148">
        <f t="shared" si="32"/>
        <v>30000</v>
      </c>
      <c r="DT57" s="149">
        <f t="shared" si="36"/>
        <v>22550.05</v>
      </c>
      <c r="DU57" s="448">
        <f t="shared" si="33"/>
        <v>-14000</v>
      </c>
      <c r="DV57" s="448">
        <f t="shared" si="34"/>
        <v>16000</v>
      </c>
      <c r="DW57" s="446">
        <f t="shared" si="30"/>
        <v>30000</v>
      </c>
      <c r="DX57" s="446"/>
      <c r="DY57" s="446">
        <f t="shared" si="31"/>
        <v>-13000</v>
      </c>
      <c r="DZ57" s="446"/>
      <c r="EA57" s="108">
        <f t="shared" si="35"/>
        <v>17000</v>
      </c>
      <c r="EB57" s="268"/>
      <c r="EC57" s="7">
        <f>SUMIF('CY Ledger'!A:A,'10001'!C57,'CY Ledger'!E:E)-DT57</f>
        <v>7449.9500000000007</v>
      </c>
      <c r="ED57" s="271" t="s">
        <v>937</v>
      </c>
      <c r="EE57" s="284" t="s">
        <v>937</v>
      </c>
    </row>
    <row r="58" spans="1:135" s="113" customFormat="1" x14ac:dyDescent="0.25">
      <c r="A58" s="106">
        <f>SUMIF('PY Ledger'!A:A,'10001'!C58,'PY Ledger'!D:D)</f>
        <v>25000</v>
      </c>
      <c r="B58" s="107">
        <f>SUMIF('PY Ledger'!A:A,'10001'!C58,'PY Ledger'!E:E)</f>
        <v>40000</v>
      </c>
      <c r="C58" s="105">
        <v>109011046</v>
      </c>
      <c r="D58" s="115" t="s">
        <v>851</v>
      </c>
      <c r="E58" s="110" t="s">
        <v>857</v>
      </c>
      <c r="F58" s="161"/>
      <c r="G58" s="198"/>
      <c r="H58" s="214"/>
      <c r="I58" s="212"/>
      <c r="J58" s="214"/>
      <c r="K58" s="212"/>
      <c r="L58" s="214">
        <v>109011046</v>
      </c>
      <c r="M58" s="212">
        <v>0</v>
      </c>
      <c r="N58" s="214"/>
      <c r="O58" s="212"/>
      <c r="P58" s="214"/>
      <c r="Q58" s="212"/>
      <c r="R58" s="214"/>
      <c r="S58" s="212"/>
      <c r="T58" s="214"/>
      <c r="U58" s="212"/>
      <c r="V58" s="214"/>
      <c r="W58" s="212"/>
      <c r="X58" s="214"/>
      <c r="Y58" s="212"/>
      <c r="Z58" s="214"/>
      <c r="AA58" s="212"/>
      <c r="AB58" s="214"/>
      <c r="AC58" s="212"/>
      <c r="AD58" s="214"/>
      <c r="AE58" s="212"/>
      <c r="AF58" s="214"/>
      <c r="AG58" s="212"/>
      <c r="AH58" s="214"/>
      <c r="AI58" s="212"/>
      <c r="AJ58" s="214"/>
      <c r="AK58" s="212"/>
      <c r="AL58" s="214"/>
      <c r="AM58" s="212"/>
      <c r="AN58" s="214"/>
      <c r="AO58" s="212"/>
      <c r="AP58" s="214"/>
      <c r="AQ58" s="212"/>
      <c r="AR58" s="214"/>
      <c r="AS58" s="212"/>
      <c r="AT58" s="214"/>
      <c r="AU58" s="212"/>
      <c r="AV58" s="214"/>
      <c r="AW58" s="212"/>
      <c r="AX58" s="214"/>
      <c r="AY58" s="212"/>
      <c r="AZ58" s="214"/>
      <c r="BA58" s="212"/>
      <c r="BB58" s="214"/>
      <c r="BC58" s="212"/>
      <c r="BD58" s="214"/>
      <c r="BE58" s="212"/>
      <c r="BF58" s="214"/>
      <c r="BG58" s="212"/>
      <c r="BH58" s="214"/>
      <c r="BI58" s="212"/>
      <c r="BJ58" s="412">
        <v>0</v>
      </c>
      <c r="BK58" s="425"/>
      <c r="BL58" s="414"/>
      <c r="BM58" s="422"/>
      <c r="BN58" s="423"/>
      <c r="BO58" s="422"/>
      <c r="BP58" s="423"/>
      <c r="BQ58" s="422">
        <v>109011046</v>
      </c>
      <c r="BR58" s="423">
        <v>0</v>
      </c>
      <c r="BS58" s="422"/>
      <c r="BT58" s="423"/>
      <c r="BU58" s="422"/>
      <c r="BV58" s="423"/>
      <c r="BW58" s="422"/>
      <c r="BX58" s="423"/>
      <c r="BY58" s="422"/>
      <c r="BZ58" s="423"/>
      <c r="CA58" s="422"/>
      <c r="CB58" s="423"/>
      <c r="CC58" s="422"/>
      <c r="CD58" s="423"/>
      <c r="CE58" s="422"/>
      <c r="CF58" s="423"/>
      <c r="CG58" s="422"/>
      <c r="CH58" s="423"/>
      <c r="CI58" s="422"/>
      <c r="CJ58" s="423"/>
      <c r="CK58" s="422"/>
      <c r="CL58" s="423"/>
      <c r="CM58" s="422"/>
      <c r="CN58" s="423"/>
      <c r="CO58" s="422"/>
      <c r="CP58" s="423"/>
      <c r="CQ58" s="422"/>
      <c r="CR58" s="423"/>
      <c r="CS58" s="422"/>
      <c r="CT58" s="423"/>
      <c r="CU58" s="422"/>
      <c r="CV58" s="423"/>
      <c r="CW58" s="422"/>
      <c r="CX58" s="423"/>
      <c r="CY58" s="422"/>
      <c r="CZ58" s="423"/>
      <c r="DA58" s="422"/>
      <c r="DB58" s="423"/>
      <c r="DC58" s="422"/>
      <c r="DD58" s="423"/>
      <c r="DE58" s="422"/>
      <c r="DF58" s="423"/>
      <c r="DG58" s="422"/>
      <c r="DH58" s="423"/>
      <c r="DI58" s="422"/>
      <c r="DJ58" s="423"/>
      <c r="DK58" s="422"/>
      <c r="DL58" s="423"/>
      <c r="DM58" s="422"/>
      <c r="DN58" s="423"/>
      <c r="DO58" s="412">
        <v>0</v>
      </c>
      <c r="DP58" s="423">
        <v>0</v>
      </c>
      <c r="DQ58" s="148">
        <v>25000</v>
      </c>
      <c r="DR58" s="148"/>
      <c r="DS58" s="148">
        <f t="shared" si="32"/>
        <v>25000</v>
      </c>
      <c r="DT58" s="149">
        <f t="shared" si="36"/>
        <v>25000</v>
      </c>
      <c r="DU58" s="448">
        <f t="shared" si="33"/>
        <v>-25000</v>
      </c>
      <c r="DV58" s="448">
        <f t="shared" si="34"/>
        <v>0</v>
      </c>
      <c r="DW58" s="446">
        <f t="shared" si="30"/>
        <v>25000</v>
      </c>
      <c r="DX58" s="446"/>
      <c r="DY58" s="446">
        <f t="shared" si="31"/>
        <v>-25000</v>
      </c>
      <c r="DZ58" s="446"/>
      <c r="EA58" s="108">
        <f t="shared" si="35"/>
        <v>0</v>
      </c>
      <c r="EB58" s="268"/>
      <c r="EC58" s="7">
        <f>SUMIF('CY Ledger'!A:A,'10001'!C58,'CY Ledger'!E:E)-DT58</f>
        <v>0</v>
      </c>
      <c r="ED58" s="271" t="s">
        <v>937</v>
      </c>
      <c r="EE58" s="284" t="s">
        <v>937</v>
      </c>
    </row>
    <row r="59" spans="1:135" s="113" customFormat="1" x14ac:dyDescent="0.25">
      <c r="A59" s="106">
        <f>SUMIF('PY Ledger'!A:A,'10001'!C59,'PY Ledger'!D:D)</f>
        <v>20000</v>
      </c>
      <c r="B59" s="107">
        <f>SUMIF('PY Ledger'!A:A,'10001'!C59,'PY Ledger'!E:E)</f>
        <v>4000</v>
      </c>
      <c r="C59" s="105">
        <v>109011051</v>
      </c>
      <c r="D59" s="115" t="s">
        <v>851</v>
      </c>
      <c r="E59" s="110" t="s">
        <v>858</v>
      </c>
      <c r="F59" s="161"/>
      <c r="G59" s="198"/>
      <c r="H59" s="214"/>
      <c r="I59" s="212"/>
      <c r="J59" s="214"/>
      <c r="K59" s="212"/>
      <c r="L59" s="214">
        <v>109011051</v>
      </c>
      <c r="M59" s="212">
        <v>12900</v>
      </c>
      <c r="N59" s="214"/>
      <c r="O59" s="212"/>
      <c r="P59" s="214"/>
      <c r="Q59" s="212"/>
      <c r="R59" s="214"/>
      <c r="S59" s="212"/>
      <c r="T59" s="214"/>
      <c r="U59" s="212"/>
      <c r="V59" s="214"/>
      <c r="W59" s="212"/>
      <c r="X59" s="214"/>
      <c r="Y59" s="212"/>
      <c r="Z59" s="214"/>
      <c r="AA59" s="212"/>
      <c r="AB59" s="214"/>
      <c r="AC59" s="212"/>
      <c r="AD59" s="214"/>
      <c r="AE59" s="212"/>
      <c r="AF59" s="214"/>
      <c r="AG59" s="212"/>
      <c r="AH59" s="214"/>
      <c r="AI59" s="212"/>
      <c r="AJ59" s="214"/>
      <c r="AK59" s="212"/>
      <c r="AL59" s="214"/>
      <c r="AM59" s="212"/>
      <c r="AN59" s="214"/>
      <c r="AO59" s="212"/>
      <c r="AP59" s="214"/>
      <c r="AQ59" s="212"/>
      <c r="AR59" s="214"/>
      <c r="AS59" s="212"/>
      <c r="AT59" s="214"/>
      <c r="AU59" s="212"/>
      <c r="AV59" s="214"/>
      <c r="AW59" s="212"/>
      <c r="AX59" s="214"/>
      <c r="AY59" s="212"/>
      <c r="AZ59" s="214"/>
      <c r="BA59" s="212"/>
      <c r="BB59" s="214"/>
      <c r="BC59" s="212"/>
      <c r="BD59" s="214"/>
      <c r="BE59" s="212"/>
      <c r="BF59" s="214"/>
      <c r="BG59" s="212"/>
      <c r="BH59" s="214"/>
      <c r="BI59" s="212"/>
      <c r="BJ59" s="412">
        <v>12900</v>
      </c>
      <c r="BK59" s="425"/>
      <c r="BL59" s="414"/>
      <c r="BM59" s="422"/>
      <c r="BN59" s="423"/>
      <c r="BO59" s="422"/>
      <c r="BP59" s="423"/>
      <c r="BQ59" s="422">
        <v>109011051</v>
      </c>
      <c r="BR59" s="423">
        <v>1084</v>
      </c>
      <c r="BS59" s="422"/>
      <c r="BT59" s="423"/>
      <c r="BU59" s="422"/>
      <c r="BV59" s="423"/>
      <c r="BW59" s="422"/>
      <c r="BX59" s="423"/>
      <c r="BY59" s="422"/>
      <c r="BZ59" s="423"/>
      <c r="CA59" s="422"/>
      <c r="CB59" s="423"/>
      <c r="CC59" s="422"/>
      <c r="CD59" s="423"/>
      <c r="CE59" s="422"/>
      <c r="CF59" s="423"/>
      <c r="CG59" s="422"/>
      <c r="CH59" s="423"/>
      <c r="CI59" s="422"/>
      <c r="CJ59" s="423"/>
      <c r="CK59" s="422"/>
      <c r="CL59" s="423"/>
      <c r="CM59" s="422"/>
      <c r="CN59" s="423"/>
      <c r="CO59" s="422"/>
      <c r="CP59" s="423"/>
      <c r="CQ59" s="422"/>
      <c r="CR59" s="423"/>
      <c r="CS59" s="422"/>
      <c r="CT59" s="423"/>
      <c r="CU59" s="422"/>
      <c r="CV59" s="423"/>
      <c r="CW59" s="422"/>
      <c r="CX59" s="423"/>
      <c r="CY59" s="422"/>
      <c r="CZ59" s="423"/>
      <c r="DA59" s="422"/>
      <c r="DB59" s="423"/>
      <c r="DC59" s="422"/>
      <c r="DD59" s="423"/>
      <c r="DE59" s="422"/>
      <c r="DF59" s="423"/>
      <c r="DG59" s="422"/>
      <c r="DH59" s="423"/>
      <c r="DI59" s="422"/>
      <c r="DJ59" s="423"/>
      <c r="DK59" s="422"/>
      <c r="DL59" s="423"/>
      <c r="DM59" s="422"/>
      <c r="DN59" s="423"/>
      <c r="DO59" s="412">
        <v>1084</v>
      </c>
      <c r="DP59" s="423">
        <v>13984</v>
      </c>
      <c r="DQ59" s="148">
        <v>20000</v>
      </c>
      <c r="DR59" s="148"/>
      <c r="DS59" s="148">
        <f t="shared" si="32"/>
        <v>20000</v>
      </c>
      <c r="DT59" s="149">
        <f t="shared" si="36"/>
        <v>6016</v>
      </c>
      <c r="DU59" s="448">
        <f t="shared" si="33"/>
        <v>9000</v>
      </c>
      <c r="DV59" s="448">
        <f t="shared" si="34"/>
        <v>29000</v>
      </c>
      <c r="DW59" s="446">
        <f t="shared" si="30"/>
        <v>20000</v>
      </c>
      <c r="DX59" s="446"/>
      <c r="DY59" s="446">
        <f t="shared" si="31"/>
        <v>11000</v>
      </c>
      <c r="DZ59" s="446"/>
      <c r="EA59" s="108">
        <f t="shared" si="35"/>
        <v>31000</v>
      </c>
      <c r="EB59" s="268"/>
      <c r="EC59" s="7">
        <f>SUMIF('CY Ledger'!A:A,'10001'!C59,'CY Ledger'!E:E)-DT59</f>
        <v>13984</v>
      </c>
      <c r="ED59" s="271" t="s">
        <v>937</v>
      </c>
      <c r="EE59" s="284" t="s">
        <v>937</v>
      </c>
    </row>
    <row r="60" spans="1:135" s="113" customFormat="1" x14ac:dyDescent="0.25">
      <c r="A60" s="106">
        <f>SUMIF('PY Ledger'!A:A,'10001'!C60,'PY Ledger'!D:D)</f>
        <v>40000</v>
      </c>
      <c r="B60" s="107">
        <f>SUMIF('PY Ledger'!A:A,'10001'!C60,'PY Ledger'!E:E)</f>
        <v>10000</v>
      </c>
      <c r="C60" s="105">
        <v>109011052</v>
      </c>
      <c r="D60" s="115" t="s">
        <v>851</v>
      </c>
      <c r="E60" s="110" t="s">
        <v>859</v>
      </c>
      <c r="F60" s="161"/>
      <c r="G60" s="198"/>
      <c r="H60" s="214"/>
      <c r="I60" s="212"/>
      <c r="J60" s="214"/>
      <c r="K60" s="212"/>
      <c r="L60" s="214">
        <v>109011052</v>
      </c>
      <c r="M60" s="212">
        <v>14784</v>
      </c>
      <c r="N60" s="214"/>
      <c r="O60" s="212"/>
      <c r="P60" s="214"/>
      <c r="Q60" s="212"/>
      <c r="R60" s="214"/>
      <c r="S60" s="212"/>
      <c r="T60" s="214"/>
      <c r="U60" s="212"/>
      <c r="V60" s="214"/>
      <c r="W60" s="212"/>
      <c r="X60" s="214"/>
      <c r="Y60" s="212"/>
      <c r="Z60" s="214"/>
      <c r="AA60" s="212"/>
      <c r="AB60" s="214"/>
      <c r="AC60" s="212"/>
      <c r="AD60" s="214"/>
      <c r="AE60" s="212"/>
      <c r="AF60" s="214"/>
      <c r="AG60" s="212"/>
      <c r="AH60" s="214"/>
      <c r="AI60" s="212"/>
      <c r="AJ60" s="214"/>
      <c r="AK60" s="212"/>
      <c r="AL60" s="214"/>
      <c r="AM60" s="212"/>
      <c r="AN60" s="214"/>
      <c r="AO60" s="212"/>
      <c r="AP60" s="214"/>
      <c r="AQ60" s="212"/>
      <c r="AR60" s="214"/>
      <c r="AS60" s="212"/>
      <c r="AT60" s="214"/>
      <c r="AU60" s="212"/>
      <c r="AV60" s="214"/>
      <c r="AW60" s="212"/>
      <c r="AX60" s="214"/>
      <c r="AY60" s="212"/>
      <c r="AZ60" s="214"/>
      <c r="BA60" s="212"/>
      <c r="BB60" s="214"/>
      <c r="BC60" s="212"/>
      <c r="BD60" s="214"/>
      <c r="BE60" s="212"/>
      <c r="BF60" s="214"/>
      <c r="BG60" s="212"/>
      <c r="BH60" s="214"/>
      <c r="BI60" s="212"/>
      <c r="BJ60" s="412">
        <v>14784</v>
      </c>
      <c r="BK60" s="425"/>
      <c r="BL60" s="414"/>
      <c r="BM60" s="422"/>
      <c r="BN60" s="423"/>
      <c r="BO60" s="422"/>
      <c r="BP60" s="423"/>
      <c r="BQ60" s="422">
        <v>109011052</v>
      </c>
      <c r="BR60" s="423">
        <v>1409</v>
      </c>
      <c r="BS60" s="422"/>
      <c r="BT60" s="423"/>
      <c r="BU60" s="422"/>
      <c r="BV60" s="423"/>
      <c r="BW60" s="422"/>
      <c r="BX60" s="423"/>
      <c r="BY60" s="422"/>
      <c r="BZ60" s="423"/>
      <c r="CA60" s="422"/>
      <c r="CB60" s="423"/>
      <c r="CC60" s="422"/>
      <c r="CD60" s="423"/>
      <c r="CE60" s="422"/>
      <c r="CF60" s="423"/>
      <c r="CG60" s="422"/>
      <c r="CH60" s="423"/>
      <c r="CI60" s="422"/>
      <c r="CJ60" s="423"/>
      <c r="CK60" s="422"/>
      <c r="CL60" s="423"/>
      <c r="CM60" s="422"/>
      <c r="CN60" s="423"/>
      <c r="CO60" s="422"/>
      <c r="CP60" s="423"/>
      <c r="CQ60" s="422"/>
      <c r="CR60" s="423"/>
      <c r="CS60" s="422"/>
      <c r="CT60" s="423"/>
      <c r="CU60" s="422"/>
      <c r="CV60" s="423"/>
      <c r="CW60" s="422"/>
      <c r="CX60" s="423"/>
      <c r="CY60" s="422"/>
      <c r="CZ60" s="423"/>
      <c r="DA60" s="422"/>
      <c r="DB60" s="423"/>
      <c r="DC60" s="422"/>
      <c r="DD60" s="423"/>
      <c r="DE60" s="422"/>
      <c r="DF60" s="423"/>
      <c r="DG60" s="422"/>
      <c r="DH60" s="423"/>
      <c r="DI60" s="422"/>
      <c r="DJ60" s="423"/>
      <c r="DK60" s="422"/>
      <c r="DL60" s="423"/>
      <c r="DM60" s="422"/>
      <c r="DN60" s="423"/>
      <c r="DO60" s="412">
        <v>1409</v>
      </c>
      <c r="DP60" s="423">
        <v>16193</v>
      </c>
      <c r="DQ60" s="148">
        <v>40000</v>
      </c>
      <c r="DR60" s="148"/>
      <c r="DS60" s="148">
        <f t="shared" si="32"/>
        <v>40000</v>
      </c>
      <c r="DT60" s="149">
        <f t="shared" si="36"/>
        <v>23807</v>
      </c>
      <c r="DU60" s="448">
        <f t="shared" si="33"/>
        <v>-6000</v>
      </c>
      <c r="DV60" s="448">
        <f t="shared" si="34"/>
        <v>34000</v>
      </c>
      <c r="DW60" s="446">
        <f t="shared" si="30"/>
        <v>40000</v>
      </c>
      <c r="DX60" s="446"/>
      <c r="DY60" s="446">
        <f t="shared" si="31"/>
        <v>-3000</v>
      </c>
      <c r="DZ60" s="446"/>
      <c r="EA60" s="108">
        <f t="shared" si="35"/>
        <v>37000</v>
      </c>
      <c r="EB60" s="268"/>
      <c r="EC60" s="7">
        <f>SUMIF('CY Ledger'!A:A,'10001'!C60,'CY Ledger'!E:E)-DT60</f>
        <v>16193</v>
      </c>
      <c r="ED60" s="271" t="s">
        <v>937</v>
      </c>
      <c r="EE60" s="284" t="s">
        <v>937</v>
      </c>
    </row>
    <row r="61" spans="1:135" s="113" customFormat="1" x14ac:dyDescent="0.25">
      <c r="A61" s="106">
        <f>SUMIF('PY Ledger'!A:A,'10001'!C61,'PY Ledger'!D:D)</f>
        <v>10000</v>
      </c>
      <c r="B61" s="107">
        <f>SUMIF('PY Ledger'!A:A,'10001'!C61,'PY Ledger'!E:E)</f>
        <v>15000</v>
      </c>
      <c r="C61" s="105">
        <v>109011053</v>
      </c>
      <c r="D61" s="115" t="s">
        <v>851</v>
      </c>
      <c r="E61" s="110" t="s">
        <v>860</v>
      </c>
      <c r="F61" s="161"/>
      <c r="G61" s="198"/>
      <c r="H61" s="214"/>
      <c r="I61" s="212"/>
      <c r="J61" s="214"/>
      <c r="K61" s="212"/>
      <c r="L61" s="214">
        <v>109011053</v>
      </c>
      <c r="M61" s="212">
        <v>13275</v>
      </c>
      <c r="N61" s="214"/>
      <c r="O61" s="212"/>
      <c r="P61" s="214"/>
      <c r="Q61" s="212"/>
      <c r="R61" s="214"/>
      <c r="S61" s="212"/>
      <c r="T61" s="214"/>
      <c r="U61" s="212"/>
      <c r="V61" s="214"/>
      <c r="W61" s="212"/>
      <c r="X61" s="214"/>
      <c r="Y61" s="212"/>
      <c r="Z61" s="214"/>
      <c r="AA61" s="212"/>
      <c r="AB61" s="214"/>
      <c r="AC61" s="212"/>
      <c r="AD61" s="214"/>
      <c r="AE61" s="212"/>
      <c r="AF61" s="214"/>
      <c r="AG61" s="212"/>
      <c r="AH61" s="214"/>
      <c r="AI61" s="212"/>
      <c r="AJ61" s="214"/>
      <c r="AK61" s="212"/>
      <c r="AL61" s="214"/>
      <c r="AM61" s="212"/>
      <c r="AN61" s="214"/>
      <c r="AO61" s="212"/>
      <c r="AP61" s="214"/>
      <c r="AQ61" s="212"/>
      <c r="AR61" s="214"/>
      <c r="AS61" s="212"/>
      <c r="AT61" s="214"/>
      <c r="AU61" s="212"/>
      <c r="AV61" s="214"/>
      <c r="AW61" s="212"/>
      <c r="AX61" s="214"/>
      <c r="AY61" s="212"/>
      <c r="AZ61" s="214"/>
      <c r="BA61" s="212"/>
      <c r="BB61" s="214"/>
      <c r="BC61" s="212"/>
      <c r="BD61" s="214"/>
      <c r="BE61" s="212"/>
      <c r="BF61" s="214"/>
      <c r="BG61" s="212"/>
      <c r="BH61" s="214"/>
      <c r="BI61" s="212"/>
      <c r="BJ61" s="412">
        <v>13275</v>
      </c>
      <c r="BK61" s="425"/>
      <c r="BL61" s="414"/>
      <c r="BM61" s="422"/>
      <c r="BN61" s="423"/>
      <c r="BO61" s="422"/>
      <c r="BP61" s="423"/>
      <c r="BQ61" s="422">
        <v>109011053</v>
      </c>
      <c r="BR61" s="423">
        <v>0</v>
      </c>
      <c r="BS61" s="422"/>
      <c r="BT61" s="423"/>
      <c r="BU61" s="422"/>
      <c r="BV61" s="423"/>
      <c r="BW61" s="422"/>
      <c r="BX61" s="423"/>
      <c r="BY61" s="422"/>
      <c r="BZ61" s="423"/>
      <c r="CA61" s="422"/>
      <c r="CB61" s="423"/>
      <c r="CC61" s="422"/>
      <c r="CD61" s="423"/>
      <c r="CE61" s="422"/>
      <c r="CF61" s="423"/>
      <c r="CG61" s="422"/>
      <c r="CH61" s="423"/>
      <c r="CI61" s="422"/>
      <c r="CJ61" s="423"/>
      <c r="CK61" s="422"/>
      <c r="CL61" s="423"/>
      <c r="CM61" s="422"/>
      <c r="CN61" s="423"/>
      <c r="CO61" s="422"/>
      <c r="CP61" s="423"/>
      <c r="CQ61" s="422"/>
      <c r="CR61" s="423"/>
      <c r="CS61" s="422"/>
      <c r="CT61" s="423"/>
      <c r="CU61" s="422"/>
      <c r="CV61" s="423"/>
      <c r="CW61" s="422"/>
      <c r="CX61" s="423"/>
      <c r="CY61" s="422"/>
      <c r="CZ61" s="423"/>
      <c r="DA61" s="422"/>
      <c r="DB61" s="423"/>
      <c r="DC61" s="422"/>
      <c r="DD61" s="423"/>
      <c r="DE61" s="422"/>
      <c r="DF61" s="423"/>
      <c r="DG61" s="422"/>
      <c r="DH61" s="423"/>
      <c r="DI61" s="422"/>
      <c r="DJ61" s="423"/>
      <c r="DK61" s="422"/>
      <c r="DL61" s="423"/>
      <c r="DM61" s="422"/>
      <c r="DN61" s="423"/>
      <c r="DO61" s="412">
        <v>0</v>
      </c>
      <c r="DP61" s="423">
        <v>13275</v>
      </c>
      <c r="DQ61" s="148">
        <v>10000</v>
      </c>
      <c r="DR61" s="148"/>
      <c r="DS61" s="148">
        <f t="shared" si="32"/>
        <v>10000</v>
      </c>
      <c r="DT61" s="149">
        <f t="shared" si="36"/>
        <v>-3275</v>
      </c>
      <c r="DU61" s="448">
        <f t="shared" si="33"/>
        <v>18000</v>
      </c>
      <c r="DV61" s="448">
        <f t="shared" si="34"/>
        <v>28000</v>
      </c>
      <c r="DW61" s="446">
        <f t="shared" si="30"/>
        <v>10000</v>
      </c>
      <c r="DX61" s="446"/>
      <c r="DY61" s="446">
        <f t="shared" si="31"/>
        <v>20000</v>
      </c>
      <c r="DZ61" s="446"/>
      <c r="EA61" s="108">
        <f t="shared" si="35"/>
        <v>30000</v>
      </c>
      <c r="EB61" s="268"/>
      <c r="EC61" s="7">
        <f>SUMIF('CY Ledger'!A:A,'10001'!C61,'CY Ledger'!E:E)-DT61</f>
        <v>13275</v>
      </c>
      <c r="ED61" s="271" t="s">
        <v>937</v>
      </c>
      <c r="EE61" s="284" t="s">
        <v>937</v>
      </c>
    </row>
    <row r="62" spans="1:135" s="113" customFormat="1" x14ac:dyDescent="0.25">
      <c r="A62" s="106">
        <f>SUMIF('PY Ledger'!A:A,'10001'!C62,'PY Ledger'!D:D)</f>
        <v>25000</v>
      </c>
      <c r="B62" s="107">
        <f>SUMIF('PY Ledger'!A:A,'10001'!C62,'PY Ledger'!E:E)</f>
        <v>5000</v>
      </c>
      <c r="C62" s="105">
        <v>109011054</v>
      </c>
      <c r="D62" s="115" t="s">
        <v>851</v>
      </c>
      <c r="E62" s="110" t="s">
        <v>861</v>
      </c>
      <c r="F62" s="161"/>
      <c r="G62" s="198"/>
      <c r="H62" s="214"/>
      <c r="I62" s="212"/>
      <c r="J62" s="214"/>
      <c r="K62" s="212"/>
      <c r="L62" s="214">
        <v>109011054</v>
      </c>
      <c r="M62" s="212">
        <v>0</v>
      </c>
      <c r="N62" s="214"/>
      <c r="O62" s="212"/>
      <c r="P62" s="214"/>
      <c r="Q62" s="212"/>
      <c r="R62" s="214"/>
      <c r="S62" s="212"/>
      <c r="T62" s="214"/>
      <c r="U62" s="212"/>
      <c r="V62" s="214"/>
      <c r="W62" s="212"/>
      <c r="X62" s="214"/>
      <c r="Y62" s="212"/>
      <c r="Z62" s="214"/>
      <c r="AA62" s="212"/>
      <c r="AB62" s="214"/>
      <c r="AC62" s="212"/>
      <c r="AD62" s="214"/>
      <c r="AE62" s="212"/>
      <c r="AF62" s="214"/>
      <c r="AG62" s="212"/>
      <c r="AH62" s="214"/>
      <c r="AI62" s="212"/>
      <c r="AJ62" s="214"/>
      <c r="AK62" s="212"/>
      <c r="AL62" s="214"/>
      <c r="AM62" s="212"/>
      <c r="AN62" s="214"/>
      <c r="AO62" s="212"/>
      <c r="AP62" s="214"/>
      <c r="AQ62" s="212"/>
      <c r="AR62" s="214"/>
      <c r="AS62" s="212"/>
      <c r="AT62" s="214"/>
      <c r="AU62" s="212"/>
      <c r="AV62" s="214"/>
      <c r="AW62" s="212"/>
      <c r="AX62" s="214"/>
      <c r="AY62" s="212"/>
      <c r="AZ62" s="214"/>
      <c r="BA62" s="212"/>
      <c r="BB62" s="214"/>
      <c r="BC62" s="212"/>
      <c r="BD62" s="214"/>
      <c r="BE62" s="212"/>
      <c r="BF62" s="214"/>
      <c r="BG62" s="212"/>
      <c r="BH62" s="214"/>
      <c r="BI62" s="212"/>
      <c r="BJ62" s="412">
        <v>0</v>
      </c>
      <c r="BK62" s="425"/>
      <c r="BL62" s="414"/>
      <c r="BM62" s="422"/>
      <c r="BN62" s="423"/>
      <c r="BO62" s="422"/>
      <c r="BP62" s="423"/>
      <c r="BQ62" s="422">
        <v>109011054</v>
      </c>
      <c r="BR62" s="423">
        <v>0</v>
      </c>
      <c r="BS62" s="422"/>
      <c r="BT62" s="423"/>
      <c r="BU62" s="422"/>
      <c r="BV62" s="423"/>
      <c r="BW62" s="422"/>
      <c r="BX62" s="423"/>
      <c r="BY62" s="422"/>
      <c r="BZ62" s="423"/>
      <c r="CA62" s="422"/>
      <c r="CB62" s="423"/>
      <c r="CC62" s="422"/>
      <c r="CD62" s="423"/>
      <c r="CE62" s="422"/>
      <c r="CF62" s="423"/>
      <c r="CG62" s="422"/>
      <c r="CH62" s="423"/>
      <c r="CI62" s="422"/>
      <c r="CJ62" s="423"/>
      <c r="CK62" s="422"/>
      <c r="CL62" s="423"/>
      <c r="CM62" s="422"/>
      <c r="CN62" s="423"/>
      <c r="CO62" s="422"/>
      <c r="CP62" s="423"/>
      <c r="CQ62" s="422"/>
      <c r="CR62" s="423"/>
      <c r="CS62" s="422"/>
      <c r="CT62" s="423"/>
      <c r="CU62" s="422"/>
      <c r="CV62" s="423"/>
      <c r="CW62" s="422"/>
      <c r="CX62" s="423"/>
      <c r="CY62" s="422"/>
      <c r="CZ62" s="423"/>
      <c r="DA62" s="422"/>
      <c r="DB62" s="423"/>
      <c r="DC62" s="422"/>
      <c r="DD62" s="423"/>
      <c r="DE62" s="422"/>
      <c r="DF62" s="423"/>
      <c r="DG62" s="422"/>
      <c r="DH62" s="423"/>
      <c r="DI62" s="422"/>
      <c r="DJ62" s="423"/>
      <c r="DK62" s="422"/>
      <c r="DL62" s="423"/>
      <c r="DM62" s="422"/>
      <c r="DN62" s="423"/>
      <c r="DO62" s="412">
        <v>0</v>
      </c>
      <c r="DP62" s="423">
        <v>0</v>
      </c>
      <c r="DQ62" s="148">
        <v>25000</v>
      </c>
      <c r="DR62" s="148"/>
      <c r="DS62" s="148">
        <f t="shared" si="32"/>
        <v>25000</v>
      </c>
      <c r="DT62" s="149">
        <f t="shared" si="36"/>
        <v>25000</v>
      </c>
      <c r="DU62" s="448">
        <f t="shared" si="33"/>
        <v>-25000</v>
      </c>
      <c r="DV62" s="448">
        <f t="shared" si="34"/>
        <v>0</v>
      </c>
      <c r="DW62" s="446">
        <f t="shared" si="30"/>
        <v>25000</v>
      </c>
      <c r="DX62" s="446"/>
      <c r="DY62" s="446">
        <f t="shared" si="31"/>
        <v>-25000</v>
      </c>
      <c r="DZ62" s="446"/>
      <c r="EA62" s="108">
        <f t="shared" si="35"/>
        <v>0</v>
      </c>
      <c r="EB62" s="268"/>
      <c r="EC62" s="7">
        <f>SUMIF('CY Ledger'!A:A,'10001'!C62,'CY Ledger'!E:E)-DT62</f>
        <v>0</v>
      </c>
      <c r="ED62" s="271" t="s">
        <v>937</v>
      </c>
      <c r="EE62" s="284" t="s">
        <v>937</v>
      </c>
    </row>
    <row r="63" spans="1:135" s="113" customFormat="1" x14ac:dyDescent="0.25">
      <c r="A63" s="106">
        <f>SUMIF('PY Ledger'!A:A,'10001'!C63,'PY Ledger'!D:D)</f>
        <v>0</v>
      </c>
      <c r="B63" s="107">
        <f>SUMIF('PY Ledger'!A:A,'10001'!C63,'PY Ledger'!E:E)</f>
        <v>17000</v>
      </c>
      <c r="C63" s="105">
        <v>109011056</v>
      </c>
      <c r="D63" s="115" t="s">
        <v>851</v>
      </c>
      <c r="E63" s="110" t="s">
        <v>862</v>
      </c>
      <c r="F63" s="161"/>
      <c r="G63" s="198"/>
      <c r="H63" s="214"/>
      <c r="I63" s="212"/>
      <c r="J63" s="214"/>
      <c r="K63" s="212"/>
      <c r="L63" s="214">
        <v>109011056</v>
      </c>
      <c r="M63" s="212">
        <v>-645</v>
      </c>
      <c r="N63" s="214"/>
      <c r="O63" s="212"/>
      <c r="P63" s="214"/>
      <c r="Q63" s="212"/>
      <c r="R63" s="214"/>
      <c r="S63" s="212"/>
      <c r="T63" s="214"/>
      <c r="U63" s="212"/>
      <c r="V63" s="214"/>
      <c r="W63" s="212"/>
      <c r="X63" s="214"/>
      <c r="Y63" s="212"/>
      <c r="Z63" s="214"/>
      <c r="AA63" s="212"/>
      <c r="AB63" s="214"/>
      <c r="AC63" s="212"/>
      <c r="AD63" s="214"/>
      <c r="AE63" s="212"/>
      <c r="AF63" s="214"/>
      <c r="AG63" s="212"/>
      <c r="AH63" s="214"/>
      <c r="AI63" s="212"/>
      <c r="AJ63" s="214"/>
      <c r="AK63" s="212"/>
      <c r="AL63" s="214"/>
      <c r="AM63" s="212"/>
      <c r="AN63" s="214"/>
      <c r="AO63" s="212"/>
      <c r="AP63" s="214"/>
      <c r="AQ63" s="212"/>
      <c r="AR63" s="214"/>
      <c r="AS63" s="212"/>
      <c r="AT63" s="214"/>
      <c r="AU63" s="212"/>
      <c r="AV63" s="214"/>
      <c r="AW63" s="212"/>
      <c r="AX63" s="214"/>
      <c r="AY63" s="212"/>
      <c r="AZ63" s="214"/>
      <c r="BA63" s="212"/>
      <c r="BB63" s="214"/>
      <c r="BC63" s="212"/>
      <c r="BD63" s="214"/>
      <c r="BE63" s="212"/>
      <c r="BF63" s="214"/>
      <c r="BG63" s="212"/>
      <c r="BH63" s="214"/>
      <c r="BI63" s="212"/>
      <c r="BJ63" s="412">
        <v>-645</v>
      </c>
      <c r="BK63" s="425"/>
      <c r="BL63" s="414"/>
      <c r="BM63" s="422"/>
      <c r="BN63" s="423"/>
      <c r="BO63" s="422"/>
      <c r="BP63" s="423"/>
      <c r="BQ63" s="422">
        <v>109011056</v>
      </c>
      <c r="BR63" s="423">
        <v>1395</v>
      </c>
      <c r="BS63" s="422"/>
      <c r="BT63" s="423"/>
      <c r="BU63" s="422"/>
      <c r="BV63" s="423"/>
      <c r="BW63" s="422"/>
      <c r="BX63" s="423"/>
      <c r="BY63" s="422"/>
      <c r="BZ63" s="423"/>
      <c r="CA63" s="422"/>
      <c r="CB63" s="423"/>
      <c r="CC63" s="422"/>
      <c r="CD63" s="423"/>
      <c r="CE63" s="422"/>
      <c r="CF63" s="423"/>
      <c r="CG63" s="422"/>
      <c r="CH63" s="423"/>
      <c r="CI63" s="422"/>
      <c r="CJ63" s="423"/>
      <c r="CK63" s="422"/>
      <c r="CL63" s="423"/>
      <c r="CM63" s="422"/>
      <c r="CN63" s="423"/>
      <c r="CO63" s="422"/>
      <c r="CP63" s="423"/>
      <c r="CQ63" s="422"/>
      <c r="CR63" s="423"/>
      <c r="CS63" s="422"/>
      <c r="CT63" s="423"/>
      <c r="CU63" s="422"/>
      <c r="CV63" s="423"/>
      <c r="CW63" s="422"/>
      <c r="CX63" s="423"/>
      <c r="CY63" s="422"/>
      <c r="CZ63" s="423"/>
      <c r="DA63" s="422"/>
      <c r="DB63" s="423"/>
      <c r="DC63" s="422"/>
      <c r="DD63" s="423"/>
      <c r="DE63" s="422"/>
      <c r="DF63" s="423"/>
      <c r="DG63" s="422"/>
      <c r="DH63" s="423"/>
      <c r="DI63" s="422"/>
      <c r="DJ63" s="423"/>
      <c r="DK63" s="422"/>
      <c r="DL63" s="423"/>
      <c r="DM63" s="422"/>
      <c r="DN63" s="423"/>
      <c r="DO63" s="412">
        <v>1395</v>
      </c>
      <c r="DP63" s="423">
        <v>750</v>
      </c>
      <c r="DQ63" s="148">
        <v>0</v>
      </c>
      <c r="DR63" s="148"/>
      <c r="DS63" s="148">
        <f t="shared" si="32"/>
        <v>0</v>
      </c>
      <c r="DT63" s="149">
        <f t="shared" si="36"/>
        <v>-750</v>
      </c>
      <c r="DU63" s="448">
        <f t="shared" si="33"/>
        <v>2000</v>
      </c>
      <c r="DV63" s="448">
        <f t="shared" si="34"/>
        <v>2000</v>
      </c>
      <c r="DW63" s="446">
        <f t="shared" si="30"/>
        <v>0</v>
      </c>
      <c r="DX63" s="446"/>
      <c r="DY63" s="446">
        <f t="shared" si="31"/>
        <v>2000</v>
      </c>
      <c r="DZ63" s="446"/>
      <c r="EA63" s="108">
        <f t="shared" si="35"/>
        <v>2000</v>
      </c>
      <c r="EB63" s="268"/>
      <c r="EC63" s="7">
        <f>SUMIF('CY Ledger'!A:A,'10001'!C63,'CY Ledger'!E:E)-DT63</f>
        <v>750</v>
      </c>
      <c r="ED63" s="271" t="s">
        <v>937</v>
      </c>
      <c r="EE63" s="284" t="s">
        <v>937</v>
      </c>
    </row>
    <row r="64" spans="1:135" s="113" customFormat="1" ht="15" hidden="1" customHeight="1" x14ac:dyDescent="0.25">
      <c r="A64" s="106">
        <f>SUMIF('PY Ledger'!A:A,'10001'!C64,'PY Ledger'!D:D)</f>
        <v>0</v>
      </c>
      <c r="B64" s="107">
        <f>SUMIF('PY Ledger'!A:A,'10001'!C64,'PY Ledger'!E:E)</f>
        <v>5000</v>
      </c>
      <c r="C64" s="105">
        <v>109011057</v>
      </c>
      <c r="D64" s="115" t="s">
        <v>851</v>
      </c>
      <c r="E64" s="110" t="s">
        <v>863</v>
      </c>
      <c r="F64" s="161"/>
      <c r="G64" s="198"/>
      <c r="H64" s="214"/>
      <c r="I64" s="212"/>
      <c r="J64" s="214"/>
      <c r="K64" s="212"/>
      <c r="L64" s="214">
        <v>109011057</v>
      </c>
      <c r="M64" s="212">
        <v>-1200</v>
      </c>
      <c r="N64" s="214"/>
      <c r="O64" s="212"/>
      <c r="P64" s="214"/>
      <c r="Q64" s="212"/>
      <c r="R64" s="214"/>
      <c r="S64" s="212"/>
      <c r="T64" s="214"/>
      <c r="U64" s="212"/>
      <c r="V64" s="214"/>
      <c r="W64" s="212"/>
      <c r="X64" s="214"/>
      <c r="Y64" s="212"/>
      <c r="Z64" s="214"/>
      <c r="AA64" s="212"/>
      <c r="AB64" s="214"/>
      <c r="AC64" s="212"/>
      <c r="AD64" s="214"/>
      <c r="AE64" s="212"/>
      <c r="AF64" s="214"/>
      <c r="AG64" s="212"/>
      <c r="AH64" s="214"/>
      <c r="AI64" s="212"/>
      <c r="AJ64" s="214"/>
      <c r="AK64" s="212"/>
      <c r="AL64" s="214"/>
      <c r="AM64" s="212"/>
      <c r="AN64" s="214"/>
      <c r="AO64" s="212"/>
      <c r="AP64" s="214"/>
      <c r="AQ64" s="212"/>
      <c r="AR64" s="214"/>
      <c r="AS64" s="212"/>
      <c r="AT64" s="214"/>
      <c r="AU64" s="212"/>
      <c r="AV64" s="214"/>
      <c r="AW64" s="212"/>
      <c r="AX64" s="214"/>
      <c r="AY64" s="212"/>
      <c r="AZ64" s="214"/>
      <c r="BA64" s="212"/>
      <c r="BB64" s="214"/>
      <c r="BC64" s="212"/>
      <c r="BD64" s="214"/>
      <c r="BE64" s="212"/>
      <c r="BF64" s="214"/>
      <c r="BG64" s="212"/>
      <c r="BH64" s="214"/>
      <c r="BI64" s="212"/>
      <c r="BJ64" s="412">
        <v>-1200</v>
      </c>
      <c r="BK64" s="425"/>
      <c r="BL64" s="414"/>
      <c r="BM64" s="422"/>
      <c r="BN64" s="423"/>
      <c r="BO64" s="422"/>
      <c r="BP64" s="423"/>
      <c r="BQ64" s="422">
        <v>109011057</v>
      </c>
      <c r="BR64" s="423">
        <v>1200</v>
      </c>
      <c r="BS64" s="422"/>
      <c r="BT64" s="423"/>
      <c r="BU64" s="422"/>
      <c r="BV64" s="423"/>
      <c r="BW64" s="422"/>
      <c r="BX64" s="423"/>
      <c r="BY64" s="422"/>
      <c r="BZ64" s="423"/>
      <c r="CA64" s="422"/>
      <c r="CB64" s="423"/>
      <c r="CC64" s="422"/>
      <c r="CD64" s="423"/>
      <c r="CE64" s="422"/>
      <c r="CF64" s="423"/>
      <c r="CG64" s="422"/>
      <c r="CH64" s="423"/>
      <c r="CI64" s="422"/>
      <c r="CJ64" s="423"/>
      <c r="CK64" s="422"/>
      <c r="CL64" s="423"/>
      <c r="CM64" s="422"/>
      <c r="CN64" s="423"/>
      <c r="CO64" s="422"/>
      <c r="CP64" s="423"/>
      <c r="CQ64" s="422"/>
      <c r="CR64" s="423"/>
      <c r="CS64" s="422"/>
      <c r="CT64" s="423"/>
      <c r="CU64" s="422"/>
      <c r="CV64" s="423"/>
      <c r="CW64" s="422"/>
      <c r="CX64" s="423"/>
      <c r="CY64" s="422"/>
      <c r="CZ64" s="423"/>
      <c r="DA64" s="422"/>
      <c r="DB64" s="423"/>
      <c r="DC64" s="422"/>
      <c r="DD64" s="423"/>
      <c r="DE64" s="422"/>
      <c r="DF64" s="423"/>
      <c r="DG64" s="422"/>
      <c r="DH64" s="423"/>
      <c r="DI64" s="422"/>
      <c r="DJ64" s="423"/>
      <c r="DK64" s="422"/>
      <c r="DL64" s="423"/>
      <c r="DM64" s="422"/>
      <c r="DN64" s="423"/>
      <c r="DO64" s="412">
        <v>1200</v>
      </c>
      <c r="DP64" s="423">
        <v>0</v>
      </c>
      <c r="DQ64" s="148">
        <v>0</v>
      </c>
      <c r="DR64" s="148"/>
      <c r="DS64" s="148">
        <f t="shared" si="32"/>
        <v>0</v>
      </c>
      <c r="DT64" s="149">
        <f t="shared" si="36"/>
        <v>0</v>
      </c>
      <c r="DU64" s="448">
        <f t="shared" si="33"/>
        <v>0</v>
      </c>
      <c r="DV64" s="448">
        <f t="shared" si="34"/>
        <v>0</v>
      </c>
      <c r="DW64" s="446">
        <f t="shared" si="30"/>
        <v>0</v>
      </c>
      <c r="DX64" s="446"/>
      <c r="DY64" s="446">
        <f t="shared" si="31"/>
        <v>0</v>
      </c>
      <c r="DZ64" s="446"/>
      <c r="EA64" s="108">
        <f t="shared" si="35"/>
        <v>0</v>
      </c>
      <c r="EB64" s="268"/>
      <c r="EC64" s="7">
        <f>SUMIF('CY Ledger'!A:A,'10001'!C64,'CY Ledger'!E:E)-DT64</f>
        <v>0</v>
      </c>
      <c r="ED64" s="271" t="s">
        <v>937</v>
      </c>
      <c r="EE64" s="284" t="s">
        <v>937</v>
      </c>
    </row>
    <row r="65" spans="1:135" s="113" customFormat="1" x14ac:dyDescent="0.25">
      <c r="A65" s="106">
        <f>SUMIF('PY Ledger'!A:A,'10001'!C65,'PY Ledger'!D:D)</f>
        <v>10000</v>
      </c>
      <c r="B65" s="107">
        <f>SUMIF('PY Ledger'!A:A,'10001'!C65,'PY Ledger'!E:E)</f>
        <v>6000</v>
      </c>
      <c r="C65" s="105">
        <v>109011140</v>
      </c>
      <c r="D65" s="115" t="s">
        <v>851</v>
      </c>
      <c r="E65" s="110" t="s">
        <v>864</v>
      </c>
      <c r="F65" s="161"/>
      <c r="G65" s="198"/>
      <c r="H65" s="214"/>
      <c r="I65" s="212"/>
      <c r="J65" s="214"/>
      <c r="K65" s="212"/>
      <c r="L65" s="214">
        <v>109011140</v>
      </c>
      <c r="M65" s="212">
        <v>0</v>
      </c>
      <c r="N65" s="214"/>
      <c r="O65" s="212"/>
      <c r="P65" s="214"/>
      <c r="Q65" s="212"/>
      <c r="R65" s="214"/>
      <c r="S65" s="212"/>
      <c r="T65" s="214"/>
      <c r="U65" s="212"/>
      <c r="V65" s="214"/>
      <c r="W65" s="212"/>
      <c r="X65" s="214"/>
      <c r="Y65" s="212"/>
      <c r="Z65" s="214"/>
      <c r="AA65" s="212"/>
      <c r="AB65" s="214"/>
      <c r="AC65" s="212"/>
      <c r="AD65" s="214"/>
      <c r="AE65" s="212"/>
      <c r="AF65" s="214"/>
      <c r="AG65" s="212"/>
      <c r="AH65" s="214"/>
      <c r="AI65" s="212"/>
      <c r="AJ65" s="214"/>
      <c r="AK65" s="212"/>
      <c r="AL65" s="214"/>
      <c r="AM65" s="212"/>
      <c r="AN65" s="214"/>
      <c r="AO65" s="212"/>
      <c r="AP65" s="214"/>
      <c r="AQ65" s="212"/>
      <c r="AR65" s="214"/>
      <c r="AS65" s="212"/>
      <c r="AT65" s="214"/>
      <c r="AU65" s="212"/>
      <c r="AV65" s="214"/>
      <c r="AW65" s="212"/>
      <c r="AX65" s="214"/>
      <c r="AY65" s="212"/>
      <c r="AZ65" s="214"/>
      <c r="BA65" s="212"/>
      <c r="BB65" s="214"/>
      <c r="BC65" s="212"/>
      <c r="BD65" s="214"/>
      <c r="BE65" s="212"/>
      <c r="BF65" s="214"/>
      <c r="BG65" s="212"/>
      <c r="BH65" s="214"/>
      <c r="BI65" s="212"/>
      <c r="BJ65" s="412">
        <v>0</v>
      </c>
      <c r="BK65" s="425"/>
      <c r="BL65" s="414"/>
      <c r="BM65" s="422"/>
      <c r="BN65" s="423"/>
      <c r="BO65" s="422"/>
      <c r="BP65" s="423"/>
      <c r="BQ65" s="422">
        <v>109011140</v>
      </c>
      <c r="BR65" s="423">
        <v>0</v>
      </c>
      <c r="BS65" s="422"/>
      <c r="BT65" s="423"/>
      <c r="BU65" s="422"/>
      <c r="BV65" s="423"/>
      <c r="BW65" s="422"/>
      <c r="BX65" s="423"/>
      <c r="BY65" s="422"/>
      <c r="BZ65" s="423"/>
      <c r="CA65" s="422"/>
      <c r="CB65" s="423"/>
      <c r="CC65" s="422"/>
      <c r="CD65" s="423"/>
      <c r="CE65" s="422"/>
      <c r="CF65" s="423"/>
      <c r="CG65" s="422"/>
      <c r="CH65" s="423"/>
      <c r="CI65" s="422"/>
      <c r="CJ65" s="423"/>
      <c r="CK65" s="422"/>
      <c r="CL65" s="423"/>
      <c r="CM65" s="422"/>
      <c r="CN65" s="423"/>
      <c r="CO65" s="422"/>
      <c r="CP65" s="423"/>
      <c r="CQ65" s="422"/>
      <c r="CR65" s="423"/>
      <c r="CS65" s="422"/>
      <c r="CT65" s="423"/>
      <c r="CU65" s="422"/>
      <c r="CV65" s="423"/>
      <c r="CW65" s="422"/>
      <c r="CX65" s="423"/>
      <c r="CY65" s="422"/>
      <c r="CZ65" s="423"/>
      <c r="DA65" s="422"/>
      <c r="DB65" s="423"/>
      <c r="DC65" s="422"/>
      <c r="DD65" s="423"/>
      <c r="DE65" s="422"/>
      <c r="DF65" s="423"/>
      <c r="DG65" s="422"/>
      <c r="DH65" s="423"/>
      <c r="DI65" s="422"/>
      <c r="DJ65" s="423"/>
      <c r="DK65" s="422"/>
      <c r="DL65" s="423"/>
      <c r="DM65" s="422"/>
      <c r="DN65" s="423"/>
      <c r="DO65" s="412">
        <v>0</v>
      </c>
      <c r="DP65" s="423">
        <v>0</v>
      </c>
      <c r="DQ65" s="148">
        <v>10000</v>
      </c>
      <c r="DR65" s="148"/>
      <c r="DS65" s="148">
        <f t="shared" si="32"/>
        <v>10000</v>
      </c>
      <c r="DT65" s="149">
        <f t="shared" si="36"/>
        <v>10000</v>
      </c>
      <c r="DU65" s="448">
        <f t="shared" si="33"/>
        <v>-10000</v>
      </c>
      <c r="DV65" s="448">
        <f t="shared" si="34"/>
        <v>0</v>
      </c>
      <c r="DW65" s="446">
        <f t="shared" si="30"/>
        <v>10000</v>
      </c>
      <c r="DX65" s="446"/>
      <c r="DY65" s="446">
        <f t="shared" si="31"/>
        <v>-10000</v>
      </c>
      <c r="DZ65" s="446"/>
      <c r="EA65" s="108">
        <f t="shared" si="35"/>
        <v>0</v>
      </c>
      <c r="EB65" s="268"/>
      <c r="EC65" s="7">
        <f>SUMIF('CY Ledger'!A:A,'10001'!C65,'CY Ledger'!E:E)-DT65</f>
        <v>0</v>
      </c>
      <c r="ED65" s="271" t="s">
        <v>937</v>
      </c>
      <c r="EE65" s="284" t="s">
        <v>937</v>
      </c>
    </row>
    <row r="66" spans="1:135" s="113" customFormat="1" hidden="1" x14ac:dyDescent="0.25">
      <c r="A66" s="106">
        <f>SUMIF('PY Ledger'!A:A,'10001'!C66,'PY Ledger'!D:D)</f>
        <v>0</v>
      </c>
      <c r="B66" s="107">
        <f>SUMIF('PY Ledger'!A:A,'10001'!C66,'PY Ledger'!E:E)</f>
        <v>15300</v>
      </c>
      <c r="C66" s="105">
        <v>109012440</v>
      </c>
      <c r="D66" s="115" t="s">
        <v>851</v>
      </c>
      <c r="E66" s="110" t="s">
        <v>865</v>
      </c>
      <c r="F66" s="161"/>
      <c r="G66" s="198"/>
      <c r="H66" s="214"/>
      <c r="I66" s="212"/>
      <c r="J66" s="214"/>
      <c r="K66" s="212"/>
      <c r="L66" s="214">
        <v>109012440</v>
      </c>
      <c r="M66" s="212">
        <v>0</v>
      </c>
      <c r="N66" s="214"/>
      <c r="O66" s="212"/>
      <c r="P66" s="214"/>
      <c r="Q66" s="212"/>
      <c r="R66" s="214"/>
      <c r="S66" s="212"/>
      <c r="T66" s="214"/>
      <c r="U66" s="212"/>
      <c r="V66" s="214"/>
      <c r="W66" s="212"/>
      <c r="X66" s="214"/>
      <c r="Y66" s="212"/>
      <c r="Z66" s="214"/>
      <c r="AA66" s="212"/>
      <c r="AB66" s="214"/>
      <c r="AC66" s="212"/>
      <c r="AD66" s="214"/>
      <c r="AE66" s="212"/>
      <c r="AF66" s="214"/>
      <c r="AG66" s="212"/>
      <c r="AH66" s="214"/>
      <c r="AI66" s="212"/>
      <c r="AJ66" s="214"/>
      <c r="AK66" s="212"/>
      <c r="AL66" s="214"/>
      <c r="AM66" s="212"/>
      <c r="AN66" s="214"/>
      <c r="AO66" s="212"/>
      <c r="AP66" s="214"/>
      <c r="AQ66" s="212"/>
      <c r="AR66" s="214"/>
      <c r="AS66" s="212"/>
      <c r="AT66" s="214"/>
      <c r="AU66" s="212"/>
      <c r="AV66" s="214"/>
      <c r="AW66" s="212"/>
      <c r="AX66" s="214"/>
      <c r="AY66" s="212"/>
      <c r="AZ66" s="214"/>
      <c r="BA66" s="212"/>
      <c r="BB66" s="214"/>
      <c r="BC66" s="212"/>
      <c r="BD66" s="214"/>
      <c r="BE66" s="212"/>
      <c r="BF66" s="214"/>
      <c r="BG66" s="212"/>
      <c r="BH66" s="214"/>
      <c r="BI66" s="212"/>
      <c r="BJ66" s="412">
        <v>0</v>
      </c>
      <c r="BK66" s="425"/>
      <c r="BL66" s="414"/>
      <c r="BM66" s="422"/>
      <c r="BN66" s="423"/>
      <c r="BO66" s="422"/>
      <c r="BP66" s="423"/>
      <c r="BQ66" s="422">
        <v>109012440</v>
      </c>
      <c r="BR66" s="423">
        <v>0</v>
      </c>
      <c r="BS66" s="422"/>
      <c r="BT66" s="423"/>
      <c r="BU66" s="422"/>
      <c r="BV66" s="423"/>
      <c r="BW66" s="422"/>
      <c r="BX66" s="423"/>
      <c r="BY66" s="422"/>
      <c r="BZ66" s="423"/>
      <c r="CA66" s="422"/>
      <c r="CB66" s="423"/>
      <c r="CC66" s="422"/>
      <c r="CD66" s="423"/>
      <c r="CE66" s="422"/>
      <c r="CF66" s="423"/>
      <c r="CG66" s="422"/>
      <c r="CH66" s="423"/>
      <c r="CI66" s="422"/>
      <c r="CJ66" s="423"/>
      <c r="CK66" s="422"/>
      <c r="CL66" s="423"/>
      <c r="CM66" s="422"/>
      <c r="CN66" s="423"/>
      <c r="CO66" s="422"/>
      <c r="CP66" s="423"/>
      <c r="CQ66" s="422"/>
      <c r="CR66" s="423"/>
      <c r="CS66" s="422"/>
      <c r="CT66" s="423"/>
      <c r="CU66" s="422"/>
      <c r="CV66" s="423"/>
      <c r="CW66" s="422"/>
      <c r="CX66" s="423"/>
      <c r="CY66" s="422"/>
      <c r="CZ66" s="423"/>
      <c r="DA66" s="422"/>
      <c r="DB66" s="423"/>
      <c r="DC66" s="422"/>
      <c r="DD66" s="423"/>
      <c r="DE66" s="422"/>
      <c r="DF66" s="423"/>
      <c r="DG66" s="422"/>
      <c r="DH66" s="423"/>
      <c r="DI66" s="422"/>
      <c r="DJ66" s="423"/>
      <c r="DK66" s="422"/>
      <c r="DL66" s="423"/>
      <c r="DM66" s="422"/>
      <c r="DN66" s="423"/>
      <c r="DO66" s="412">
        <v>0</v>
      </c>
      <c r="DP66" s="423">
        <v>0</v>
      </c>
      <c r="DQ66" s="148">
        <v>0</v>
      </c>
      <c r="DR66" s="148"/>
      <c r="DS66" s="148">
        <f t="shared" si="32"/>
        <v>0</v>
      </c>
      <c r="DT66" s="149">
        <f t="shared" si="36"/>
        <v>0</v>
      </c>
      <c r="DU66" s="448">
        <f t="shared" si="33"/>
        <v>0</v>
      </c>
      <c r="DV66" s="448">
        <f t="shared" si="34"/>
        <v>0</v>
      </c>
      <c r="DW66" s="446">
        <f t="shared" si="30"/>
        <v>0</v>
      </c>
      <c r="DX66" s="446"/>
      <c r="DY66" s="446">
        <f t="shared" si="31"/>
        <v>0</v>
      </c>
      <c r="DZ66" s="446"/>
      <c r="EA66" s="108">
        <f t="shared" si="35"/>
        <v>0</v>
      </c>
      <c r="EB66" s="268"/>
      <c r="EC66" s="7">
        <f>SUMIF('CY Ledger'!A:A,'10001'!C66,'CY Ledger'!E:E)-DT66</f>
        <v>0</v>
      </c>
      <c r="ED66" s="271" t="s">
        <v>937</v>
      </c>
      <c r="EE66" s="284" t="s">
        <v>937</v>
      </c>
    </row>
    <row r="67" spans="1:135" s="1" customFormat="1" x14ac:dyDescent="0.25">
      <c r="A67" s="17">
        <f>SUM(A53:A66)</f>
        <v>270000</v>
      </c>
      <c r="B67" s="18">
        <f>SUM(B53:B66)</f>
        <v>270000</v>
      </c>
      <c r="C67" s="67"/>
      <c r="D67" s="94" t="s">
        <v>36</v>
      </c>
      <c r="E67" s="102"/>
      <c r="F67" s="173"/>
      <c r="G67" s="198"/>
      <c r="H67" s="216"/>
      <c r="I67" s="211"/>
      <c r="J67" s="216"/>
      <c r="K67" s="211"/>
      <c r="L67" s="216"/>
      <c r="M67" s="211"/>
      <c r="N67" s="216"/>
      <c r="O67" s="211"/>
      <c r="P67" s="216"/>
      <c r="Q67" s="211"/>
      <c r="R67" s="216"/>
      <c r="S67" s="211"/>
      <c r="T67" s="216"/>
      <c r="U67" s="211"/>
      <c r="V67" s="216"/>
      <c r="W67" s="211"/>
      <c r="X67" s="216"/>
      <c r="Y67" s="211"/>
      <c r="Z67" s="216"/>
      <c r="AA67" s="211"/>
      <c r="AB67" s="216"/>
      <c r="AC67" s="211"/>
      <c r="AD67" s="216"/>
      <c r="AE67" s="211"/>
      <c r="AF67" s="216"/>
      <c r="AG67" s="211"/>
      <c r="AH67" s="216"/>
      <c r="AI67" s="211"/>
      <c r="AJ67" s="216"/>
      <c r="AK67" s="211"/>
      <c r="AL67" s="216"/>
      <c r="AM67" s="211"/>
      <c r="AN67" s="216"/>
      <c r="AO67" s="211"/>
      <c r="AP67" s="216"/>
      <c r="AQ67" s="211"/>
      <c r="AR67" s="216"/>
      <c r="AS67" s="211"/>
      <c r="AT67" s="216"/>
      <c r="AU67" s="211"/>
      <c r="AV67" s="216"/>
      <c r="AW67" s="211"/>
      <c r="AX67" s="216"/>
      <c r="AY67" s="211"/>
      <c r="AZ67" s="216"/>
      <c r="BA67" s="211"/>
      <c r="BB67" s="216"/>
      <c r="BC67" s="211"/>
      <c r="BD67" s="216"/>
      <c r="BE67" s="211"/>
      <c r="BF67" s="216"/>
      <c r="BG67" s="211"/>
      <c r="BH67" s="216"/>
      <c r="BI67" s="211"/>
      <c r="BJ67" s="417">
        <v>41169.869999999995</v>
      </c>
      <c r="BK67" s="418"/>
      <c r="BL67" s="414"/>
      <c r="BM67" s="424"/>
      <c r="BN67" s="389"/>
      <c r="BO67" s="424"/>
      <c r="BP67" s="389"/>
      <c r="BQ67" s="424"/>
      <c r="BR67" s="389"/>
      <c r="BS67" s="424"/>
      <c r="BT67" s="389"/>
      <c r="BU67" s="424"/>
      <c r="BV67" s="389"/>
      <c r="BW67" s="424"/>
      <c r="BX67" s="389"/>
      <c r="BY67" s="424"/>
      <c r="BZ67" s="389"/>
      <c r="CA67" s="424"/>
      <c r="CB67" s="389"/>
      <c r="CC67" s="424"/>
      <c r="CD67" s="389"/>
      <c r="CE67" s="424"/>
      <c r="CF67" s="389"/>
      <c r="CG67" s="424"/>
      <c r="CH67" s="389"/>
      <c r="CI67" s="424"/>
      <c r="CJ67" s="389"/>
      <c r="CK67" s="424"/>
      <c r="CL67" s="389"/>
      <c r="CM67" s="424"/>
      <c r="CN67" s="389"/>
      <c r="CO67" s="424"/>
      <c r="CP67" s="389"/>
      <c r="CQ67" s="424"/>
      <c r="CR67" s="389"/>
      <c r="CS67" s="424"/>
      <c r="CT67" s="389"/>
      <c r="CU67" s="424"/>
      <c r="CV67" s="389"/>
      <c r="CW67" s="424"/>
      <c r="CX67" s="389"/>
      <c r="CY67" s="424"/>
      <c r="CZ67" s="389"/>
      <c r="DA67" s="424"/>
      <c r="DB67" s="389"/>
      <c r="DC67" s="424"/>
      <c r="DD67" s="389"/>
      <c r="DE67" s="424"/>
      <c r="DF67" s="389"/>
      <c r="DG67" s="424"/>
      <c r="DH67" s="389"/>
      <c r="DI67" s="424"/>
      <c r="DJ67" s="389"/>
      <c r="DK67" s="424"/>
      <c r="DL67" s="389"/>
      <c r="DM67" s="424"/>
      <c r="DN67" s="389"/>
      <c r="DO67" s="417">
        <v>18432.62</v>
      </c>
      <c r="DP67" s="389">
        <v>59602.49</v>
      </c>
      <c r="DQ67" s="139">
        <f>SUM(DQ53:DQ66)</f>
        <v>270000</v>
      </c>
      <c r="DR67" s="139">
        <f t="shared" ref="DR67:EA67" si="37">SUM(DR53:DR66)</f>
        <v>0</v>
      </c>
      <c r="DS67" s="139">
        <f t="shared" si="37"/>
        <v>270000</v>
      </c>
      <c r="DT67" s="286">
        <f t="shared" si="37"/>
        <v>210397.51</v>
      </c>
      <c r="DU67" s="139">
        <f>SUM(DU53:DU66)</f>
        <v>-144000</v>
      </c>
      <c r="DV67" s="154">
        <f t="shared" si="37"/>
        <v>126000</v>
      </c>
      <c r="DW67" s="139">
        <f t="shared" si="37"/>
        <v>270000</v>
      </c>
      <c r="DX67" s="139">
        <f t="shared" si="37"/>
        <v>0</v>
      </c>
      <c r="DY67" s="139">
        <f t="shared" si="37"/>
        <v>-135000</v>
      </c>
      <c r="DZ67" s="139">
        <f t="shared" si="37"/>
        <v>0</v>
      </c>
      <c r="EA67" s="239">
        <f t="shared" si="37"/>
        <v>135000</v>
      </c>
      <c r="EB67" s="117"/>
      <c r="EC67" s="7"/>
      <c r="ED67" s="271"/>
      <c r="EE67" s="274"/>
    </row>
    <row r="68" spans="1:135" s="113" customFormat="1" x14ac:dyDescent="0.25">
      <c r="A68" s="106"/>
      <c r="B68" s="107"/>
      <c r="C68" s="105"/>
      <c r="D68" s="109"/>
      <c r="E68" s="110"/>
      <c r="F68" s="161"/>
      <c r="G68" s="198"/>
      <c r="H68" s="214"/>
      <c r="I68" s="212"/>
      <c r="J68" s="214"/>
      <c r="K68" s="212"/>
      <c r="L68" s="214"/>
      <c r="M68" s="212"/>
      <c r="N68" s="214"/>
      <c r="O68" s="212"/>
      <c r="P68" s="214"/>
      <c r="Q68" s="212"/>
      <c r="R68" s="214"/>
      <c r="S68" s="212"/>
      <c r="T68" s="214"/>
      <c r="U68" s="212"/>
      <c r="V68" s="214"/>
      <c r="W68" s="212"/>
      <c r="X68" s="214"/>
      <c r="Y68" s="212"/>
      <c r="Z68" s="214"/>
      <c r="AA68" s="212"/>
      <c r="AB68" s="214"/>
      <c r="AC68" s="212"/>
      <c r="AD68" s="214"/>
      <c r="AE68" s="212"/>
      <c r="AF68" s="214"/>
      <c r="AG68" s="212"/>
      <c r="AH68" s="214"/>
      <c r="AI68" s="212"/>
      <c r="AJ68" s="214"/>
      <c r="AK68" s="212"/>
      <c r="AL68" s="214"/>
      <c r="AM68" s="212"/>
      <c r="AN68" s="214"/>
      <c r="AO68" s="212"/>
      <c r="AP68" s="214"/>
      <c r="AQ68" s="212"/>
      <c r="AR68" s="214"/>
      <c r="AS68" s="212"/>
      <c r="AT68" s="214"/>
      <c r="AU68" s="212"/>
      <c r="AV68" s="214"/>
      <c r="AW68" s="212"/>
      <c r="AX68" s="214"/>
      <c r="AY68" s="212"/>
      <c r="AZ68" s="214"/>
      <c r="BA68" s="212"/>
      <c r="BB68" s="214"/>
      <c r="BC68" s="212"/>
      <c r="BD68" s="214"/>
      <c r="BE68" s="212"/>
      <c r="BF68" s="214"/>
      <c r="BG68" s="212"/>
      <c r="BH68" s="214"/>
      <c r="BI68" s="212"/>
      <c r="BJ68" s="412"/>
      <c r="BK68" s="425"/>
      <c r="BL68" s="414"/>
      <c r="BM68" s="422"/>
      <c r="BN68" s="423"/>
      <c r="BO68" s="422"/>
      <c r="BP68" s="423"/>
      <c r="BQ68" s="422"/>
      <c r="BR68" s="423"/>
      <c r="BS68" s="422"/>
      <c r="BT68" s="423"/>
      <c r="BU68" s="422"/>
      <c r="BV68" s="423"/>
      <c r="BW68" s="422"/>
      <c r="BX68" s="423"/>
      <c r="BY68" s="422"/>
      <c r="BZ68" s="423"/>
      <c r="CA68" s="422"/>
      <c r="CB68" s="423"/>
      <c r="CC68" s="422"/>
      <c r="CD68" s="423"/>
      <c r="CE68" s="422"/>
      <c r="CF68" s="423"/>
      <c r="CG68" s="422"/>
      <c r="CH68" s="423"/>
      <c r="CI68" s="422"/>
      <c r="CJ68" s="423"/>
      <c r="CK68" s="422"/>
      <c r="CL68" s="423"/>
      <c r="CM68" s="422"/>
      <c r="CN68" s="423"/>
      <c r="CO68" s="422"/>
      <c r="CP68" s="423"/>
      <c r="CQ68" s="422"/>
      <c r="CR68" s="423"/>
      <c r="CS68" s="422"/>
      <c r="CT68" s="423"/>
      <c r="CU68" s="422"/>
      <c r="CV68" s="423"/>
      <c r="CW68" s="422"/>
      <c r="CX68" s="423"/>
      <c r="CY68" s="422"/>
      <c r="CZ68" s="423"/>
      <c r="DA68" s="422"/>
      <c r="DB68" s="423"/>
      <c r="DC68" s="422"/>
      <c r="DD68" s="423"/>
      <c r="DE68" s="422"/>
      <c r="DF68" s="423"/>
      <c r="DG68" s="422"/>
      <c r="DH68" s="423"/>
      <c r="DI68" s="422"/>
      <c r="DJ68" s="423"/>
      <c r="DK68" s="422"/>
      <c r="DL68" s="423"/>
      <c r="DM68" s="422"/>
      <c r="DN68" s="423"/>
      <c r="DO68" s="412"/>
      <c r="DP68" s="423"/>
      <c r="DQ68" s="148"/>
      <c r="DR68" s="148"/>
      <c r="DS68" s="148"/>
      <c r="DT68" s="149"/>
      <c r="DU68" s="448"/>
      <c r="DV68" s="448"/>
      <c r="DW68" s="446"/>
      <c r="DX68" s="446"/>
      <c r="DY68" s="446"/>
      <c r="DZ68" s="446"/>
      <c r="EA68" s="108"/>
      <c r="EB68" s="268"/>
      <c r="EC68" s="7"/>
      <c r="ED68" s="271"/>
      <c r="EE68" s="284"/>
    </row>
    <row r="69" spans="1:135" s="113" customFormat="1" x14ac:dyDescent="0.25">
      <c r="A69" s="106">
        <f>SUMIF('PY Ledger'!H:H,'10001'!C69,'PY Ledger'!D:D)</f>
        <v>70000</v>
      </c>
      <c r="B69" s="107">
        <f>SUMIF('PY Ledger'!H:H,'10001'!C69,'PY Ledger'!E:E)</f>
        <v>70000</v>
      </c>
      <c r="C69" s="116">
        <v>10902</v>
      </c>
      <c r="D69" s="115" t="s">
        <v>866</v>
      </c>
      <c r="E69" s="110"/>
      <c r="F69" s="161"/>
      <c r="G69" s="198"/>
      <c r="H69" s="214"/>
      <c r="I69" s="212"/>
      <c r="J69" s="214"/>
      <c r="K69" s="212"/>
      <c r="L69" s="214"/>
      <c r="M69" s="212"/>
      <c r="N69" s="215">
        <v>10902</v>
      </c>
      <c r="O69" s="212">
        <v>5893.22</v>
      </c>
      <c r="P69" s="214"/>
      <c r="Q69" s="212"/>
      <c r="R69" s="214"/>
      <c r="S69" s="212"/>
      <c r="T69" s="214"/>
      <c r="U69" s="212"/>
      <c r="V69" s="214"/>
      <c r="W69" s="212"/>
      <c r="X69" s="214"/>
      <c r="Y69" s="212"/>
      <c r="Z69" s="214"/>
      <c r="AA69" s="212"/>
      <c r="AB69" s="214"/>
      <c r="AC69" s="212"/>
      <c r="AD69" s="214"/>
      <c r="AE69" s="212"/>
      <c r="AF69" s="214"/>
      <c r="AG69" s="212"/>
      <c r="AH69" s="214"/>
      <c r="AI69" s="212"/>
      <c r="AJ69" s="214"/>
      <c r="AK69" s="212"/>
      <c r="AL69" s="214"/>
      <c r="AM69" s="212"/>
      <c r="AN69" s="214"/>
      <c r="AO69" s="212"/>
      <c r="AP69" s="214"/>
      <c r="AQ69" s="212"/>
      <c r="AR69" s="214"/>
      <c r="AS69" s="212"/>
      <c r="AT69" s="214"/>
      <c r="AU69" s="212"/>
      <c r="AV69" s="214"/>
      <c r="AW69" s="212"/>
      <c r="AX69" s="214"/>
      <c r="AY69" s="212"/>
      <c r="AZ69" s="214"/>
      <c r="BA69" s="212"/>
      <c r="BB69" s="214"/>
      <c r="BC69" s="212"/>
      <c r="BD69" s="214"/>
      <c r="BE69" s="212"/>
      <c r="BF69" s="214"/>
      <c r="BG69" s="212"/>
      <c r="BH69" s="214"/>
      <c r="BI69" s="212"/>
      <c r="BJ69" s="412">
        <v>5893.22</v>
      </c>
      <c r="BK69" s="425"/>
      <c r="BL69" s="414"/>
      <c r="BM69" s="422"/>
      <c r="BN69" s="423"/>
      <c r="BO69" s="422"/>
      <c r="BP69" s="423"/>
      <c r="BQ69" s="422"/>
      <c r="BR69" s="423"/>
      <c r="BS69" s="426">
        <v>10902</v>
      </c>
      <c r="BT69" s="423">
        <v>9159.6299999999992</v>
      </c>
      <c r="BU69" s="422"/>
      <c r="BV69" s="423"/>
      <c r="BW69" s="422"/>
      <c r="BX69" s="423"/>
      <c r="BY69" s="422"/>
      <c r="BZ69" s="423"/>
      <c r="CA69" s="422"/>
      <c r="CB69" s="423"/>
      <c r="CC69" s="422"/>
      <c r="CD69" s="423"/>
      <c r="CE69" s="422"/>
      <c r="CF69" s="423"/>
      <c r="CG69" s="422"/>
      <c r="CH69" s="423"/>
      <c r="CI69" s="422"/>
      <c r="CJ69" s="423"/>
      <c r="CK69" s="422"/>
      <c r="CL69" s="423"/>
      <c r="CM69" s="422"/>
      <c r="CN69" s="423"/>
      <c r="CO69" s="422"/>
      <c r="CP69" s="423"/>
      <c r="CQ69" s="422"/>
      <c r="CR69" s="423"/>
      <c r="CS69" s="422"/>
      <c r="CT69" s="423"/>
      <c r="CU69" s="422"/>
      <c r="CV69" s="423"/>
      <c r="CW69" s="422"/>
      <c r="CX69" s="423"/>
      <c r="CY69" s="422"/>
      <c r="CZ69" s="423"/>
      <c r="DA69" s="422"/>
      <c r="DB69" s="423"/>
      <c r="DC69" s="422"/>
      <c r="DD69" s="423"/>
      <c r="DE69" s="422"/>
      <c r="DF69" s="423"/>
      <c r="DG69" s="422"/>
      <c r="DH69" s="423"/>
      <c r="DI69" s="422"/>
      <c r="DJ69" s="423"/>
      <c r="DK69" s="422"/>
      <c r="DL69" s="423"/>
      <c r="DM69" s="422"/>
      <c r="DN69" s="423"/>
      <c r="DO69" s="412">
        <v>9159.6299999999992</v>
      </c>
      <c r="DP69" s="423">
        <v>15052.849999999999</v>
      </c>
      <c r="DQ69" s="107">
        <v>70000</v>
      </c>
      <c r="DR69" s="148"/>
      <c r="DS69" s="148">
        <f t="shared" ref="DS69:DS71" si="38">+DQ69+DR69</f>
        <v>70000</v>
      </c>
      <c r="DT69" s="112">
        <f t="shared" ref="DT69:DT71" si="39">+DQ69-DP69</f>
        <v>54947.15</v>
      </c>
      <c r="DU69" s="111">
        <f>ROUND(((-DS69+(+DP69/DP$69*25000))),-3)</f>
        <v>-45000</v>
      </c>
      <c r="DV69" s="111">
        <f t="shared" ref="DV69:DV71" si="40">+DS69+DU69</f>
        <v>25000</v>
      </c>
      <c r="DW69" s="446">
        <f>+DQ69</f>
        <v>70000</v>
      </c>
      <c r="DX69" s="446"/>
      <c r="DY69" s="446">
        <v>-50000</v>
      </c>
      <c r="DZ69" s="446"/>
      <c r="EA69" s="108">
        <f>SUM(DW69:DZ69)</f>
        <v>20000</v>
      </c>
      <c r="EB69" s="268"/>
      <c r="EC69" s="7">
        <f>SUMIF('CY Ledger'!H:H,'10001'!C69,'CY Ledger'!E:E)-DT69</f>
        <v>15052.849999999999</v>
      </c>
      <c r="ED69" s="271" t="s">
        <v>937</v>
      </c>
      <c r="EE69" s="284" t="s">
        <v>937</v>
      </c>
    </row>
    <row r="70" spans="1:135" s="113" customFormat="1" hidden="1" x14ac:dyDescent="0.25">
      <c r="A70" s="106">
        <f>SUMIF('PY Ledger'!H:H,'10001'!C70,'PY Ledger'!D:D)</f>
        <v>0</v>
      </c>
      <c r="B70" s="107">
        <f>SUMIF('PY Ledger'!H:H,'10001'!C70,'PY Ledger'!E:E)</f>
        <v>0</v>
      </c>
      <c r="C70" s="116">
        <v>10903</v>
      </c>
      <c r="D70" s="115" t="s">
        <v>851</v>
      </c>
      <c r="E70" s="147" t="s">
        <v>867</v>
      </c>
      <c r="F70" s="161"/>
      <c r="G70" s="198"/>
      <c r="H70" s="214"/>
      <c r="I70" s="212"/>
      <c r="J70" s="214"/>
      <c r="K70" s="212"/>
      <c r="L70" s="214"/>
      <c r="M70" s="212"/>
      <c r="N70" s="214"/>
      <c r="O70" s="212"/>
      <c r="P70" s="215">
        <v>10903</v>
      </c>
      <c r="Q70" s="212">
        <v>0</v>
      </c>
      <c r="R70" s="214"/>
      <c r="S70" s="212"/>
      <c r="T70" s="214"/>
      <c r="U70" s="212"/>
      <c r="V70" s="214"/>
      <c r="W70" s="212"/>
      <c r="X70" s="214"/>
      <c r="Y70" s="212"/>
      <c r="Z70" s="214"/>
      <c r="AA70" s="212"/>
      <c r="AB70" s="214"/>
      <c r="AC70" s="212"/>
      <c r="AD70" s="214"/>
      <c r="AE70" s="212"/>
      <c r="AF70" s="214"/>
      <c r="AG70" s="212"/>
      <c r="AH70" s="214"/>
      <c r="AI70" s="212"/>
      <c r="AJ70" s="214"/>
      <c r="AK70" s="212"/>
      <c r="AL70" s="214"/>
      <c r="AM70" s="212"/>
      <c r="AN70" s="214"/>
      <c r="AO70" s="212"/>
      <c r="AP70" s="214"/>
      <c r="AQ70" s="212"/>
      <c r="AR70" s="214"/>
      <c r="AS70" s="212"/>
      <c r="AT70" s="214"/>
      <c r="AU70" s="212"/>
      <c r="AV70" s="214"/>
      <c r="AW70" s="212"/>
      <c r="AX70" s="214"/>
      <c r="AY70" s="212"/>
      <c r="AZ70" s="214"/>
      <c r="BA70" s="212"/>
      <c r="BB70" s="214"/>
      <c r="BC70" s="212"/>
      <c r="BD70" s="214"/>
      <c r="BE70" s="212"/>
      <c r="BF70" s="214"/>
      <c r="BG70" s="212"/>
      <c r="BH70" s="214"/>
      <c r="BI70" s="212"/>
      <c r="BJ70" s="412">
        <v>0</v>
      </c>
      <c r="BK70" s="425"/>
      <c r="BL70" s="414"/>
      <c r="BM70" s="422"/>
      <c r="BN70" s="423"/>
      <c r="BO70" s="422"/>
      <c r="BP70" s="423"/>
      <c r="BQ70" s="422"/>
      <c r="BR70" s="423"/>
      <c r="BS70" s="422"/>
      <c r="BT70" s="423"/>
      <c r="BU70" s="426">
        <v>10903</v>
      </c>
      <c r="BV70" s="423">
        <v>0</v>
      </c>
      <c r="BW70" s="422"/>
      <c r="BX70" s="423"/>
      <c r="BY70" s="422"/>
      <c r="BZ70" s="423"/>
      <c r="CA70" s="422"/>
      <c r="CB70" s="423"/>
      <c r="CC70" s="422"/>
      <c r="CD70" s="423"/>
      <c r="CE70" s="422"/>
      <c r="CF70" s="423"/>
      <c r="CG70" s="422"/>
      <c r="CH70" s="423"/>
      <c r="CI70" s="422"/>
      <c r="CJ70" s="423"/>
      <c r="CK70" s="422"/>
      <c r="CL70" s="423"/>
      <c r="CM70" s="422"/>
      <c r="CN70" s="423"/>
      <c r="CO70" s="422"/>
      <c r="CP70" s="423"/>
      <c r="CQ70" s="422"/>
      <c r="CR70" s="423"/>
      <c r="CS70" s="422"/>
      <c r="CT70" s="423"/>
      <c r="CU70" s="422"/>
      <c r="CV70" s="423"/>
      <c r="CW70" s="422"/>
      <c r="CX70" s="423"/>
      <c r="CY70" s="422"/>
      <c r="CZ70" s="423"/>
      <c r="DA70" s="422"/>
      <c r="DB70" s="423"/>
      <c r="DC70" s="422"/>
      <c r="DD70" s="423"/>
      <c r="DE70" s="422"/>
      <c r="DF70" s="423"/>
      <c r="DG70" s="422"/>
      <c r="DH70" s="423"/>
      <c r="DI70" s="422"/>
      <c r="DJ70" s="423"/>
      <c r="DK70" s="422"/>
      <c r="DL70" s="423"/>
      <c r="DM70" s="422"/>
      <c r="DN70" s="423"/>
      <c r="DO70" s="412">
        <v>0</v>
      </c>
      <c r="DP70" s="423">
        <v>0</v>
      </c>
      <c r="DQ70" s="148">
        <v>0</v>
      </c>
      <c r="DR70" s="148"/>
      <c r="DS70" s="148">
        <f t="shared" si="38"/>
        <v>0</v>
      </c>
      <c r="DT70" s="149">
        <f t="shared" si="39"/>
        <v>0</v>
      </c>
      <c r="DU70" s="448">
        <f t="shared" ref="DU70" si="41">ROUND(((-DS70+(+DP70/DP$69*20000))),-3)</f>
        <v>0</v>
      </c>
      <c r="DV70" s="111">
        <f t="shared" si="40"/>
        <v>0</v>
      </c>
      <c r="DW70" s="446">
        <f>+DQ70</f>
        <v>0</v>
      </c>
      <c r="DX70" s="446"/>
      <c r="DY70" s="446"/>
      <c r="DZ70" s="446"/>
      <c r="EA70" s="108">
        <f t="shared" ref="EA70:EA72" si="42">SUM(DW70:DZ70)</f>
        <v>0</v>
      </c>
      <c r="EB70" s="268"/>
      <c r="EC70" s="7">
        <f>SUMIF('CY Ledger'!H:H,'10001'!C70,'CY Ledger'!E:E)-DT70</f>
        <v>0</v>
      </c>
      <c r="ED70" s="271" t="s">
        <v>937</v>
      </c>
      <c r="EE70" s="284" t="s">
        <v>937</v>
      </c>
    </row>
    <row r="71" spans="1:135" s="113" customFormat="1" x14ac:dyDescent="0.25">
      <c r="A71" s="106">
        <f>SUMIF('PY Ledger'!H:H,'10001'!C71,'PY Ledger'!D:D)</f>
        <v>105000</v>
      </c>
      <c r="B71" s="107">
        <f>SUMIF('PY Ledger'!H:H,'10001'!C71,'PY Ledger'!E:E)</f>
        <v>105000</v>
      </c>
      <c r="C71" s="116">
        <v>10904</v>
      </c>
      <c r="D71" s="115" t="s">
        <v>868</v>
      </c>
      <c r="E71" s="110"/>
      <c r="F71" s="161"/>
      <c r="G71" s="198"/>
      <c r="H71" s="214"/>
      <c r="I71" s="212"/>
      <c r="J71" s="214"/>
      <c r="K71" s="212"/>
      <c r="L71" s="214"/>
      <c r="M71" s="212"/>
      <c r="N71" s="214"/>
      <c r="O71" s="212"/>
      <c r="P71" s="214"/>
      <c r="Q71" s="212"/>
      <c r="R71" s="215">
        <v>10904</v>
      </c>
      <c r="S71" s="212">
        <v>57434.8</v>
      </c>
      <c r="T71" s="214"/>
      <c r="U71" s="212"/>
      <c r="V71" s="214"/>
      <c r="W71" s="212"/>
      <c r="X71" s="214"/>
      <c r="Y71" s="212"/>
      <c r="Z71" s="214"/>
      <c r="AA71" s="212"/>
      <c r="AB71" s="214"/>
      <c r="AC71" s="212"/>
      <c r="AD71" s="214"/>
      <c r="AE71" s="212"/>
      <c r="AF71" s="214"/>
      <c r="AG71" s="212"/>
      <c r="AH71" s="214"/>
      <c r="AI71" s="212"/>
      <c r="AJ71" s="214"/>
      <c r="AK71" s="212"/>
      <c r="AL71" s="214"/>
      <c r="AM71" s="212"/>
      <c r="AN71" s="214"/>
      <c r="AO71" s="212"/>
      <c r="AP71" s="214"/>
      <c r="AQ71" s="212"/>
      <c r="AR71" s="214"/>
      <c r="AS71" s="212"/>
      <c r="AT71" s="214"/>
      <c r="AU71" s="212"/>
      <c r="AV71" s="214"/>
      <c r="AW71" s="212"/>
      <c r="AX71" s="214"/>
      <c r="AY71" s="212"/>
      <c r="AZ71" s="214"/>
      <c r="BA71" s="212"/>
      <c r="BB71" s="214"/>
      <c r="BC71" s="212"/>
      <c r="BD71" s="214"/>
      <c r="BE71" s="212"/>
      <c r="BF71" s="214"/>
      <c r="BG71" s="212"/>
      <c r="BH71" s="214"/>
      <c r="BI71" s="212"/>
      <c r="BJ71" s="412">
        <v>57434.8</v>
      </c>
      <c r="BK71" s="425"/>
      <c r="BL71" s="414"/>
      <c r="BM71" s="422"/>
      <c r="BN71" s="423"/>
      <c r="BO71" s="422"/>
      <c r="BP71" s="423"/>
      <c r="BQ71" s="422"/>
      <c r="BR71" s="423"/>
      <c r="BS71" s="422"/>
      <c r="BT71" s="423"/>
      <c r="BU71" s="422"/>
      <c r="BV71" s="423"/>
      <c r="BW71" s="426">
        <v>10904</v>
      </c>
      <c r="BX71" s="423">
        <v>0</v>
      </c>
      <c r="BY71" s="422"/>
      <c r="BZ71" s="423"/>
      <c r="CA71" s="422"/>
      <c r="CB71" s="423"/>
      <c r="CC71" s="422"/>
      <c r="CD71" s="423"/>
      <c r="CE71" s="422"/>
      <c r="CF71" s="423"/>
      <c r="CG71" s="422"/>
      <c r="CH71" s="423"/>
      <c r="CI71" s="422"/>
      <c r="CJ71" s="423"/>
      <c r="CK71" s="422"/>
      <c r="CL71" s="423"/>
      <c r="CM71" s="422"/>
      <c r="CN71" s="423"/>
      <c r="CO71" s="422"/>
      <c r="CP71" s="423"/>
      <c r="CQ71" s="422"/>
      <c r="CR71" s="423"/>
      <c r="CS71" s="422"/>
      <c r="CT71" s="423"/>
      <c r="CU71" s="422"/>
      <c r="CV71" s="423"/>
      <c r="CW71" s="422"/>
      <c r="CX71" s="423"/>
      <c r="CY71" s="422"/>
      <c r="CZ71" s="423"/>
      <c r="DA71" s="422"/>
      <c r="DB71" s="423"/>
      <c r="DC71" s="422"/>
      <c r="DD71" s="423"/>
      <c r="DE71" s="422"/>
      <c r="DF71" s="423"/>
      <c r="DG71" s="422"/>
      <c r="DH71" s="423"/>
      <c r="DI71" s="422"/>
      <c r="DJ71" s="423"/>
      <c r="DK71" s="422"/>
      <c r="DL71" s="423"/>
      <c r="DM71" s="422"/>
      <c r="DN71" s="423"/>
      <c r="DO71" s="412">
        <v>0</v>
      </c>
      <c r="DP71" s="423">
        <v>57434.8</v>
      </c>
      <c r="DQ71" s="107">
        <v>105000</v>
      </c>
      <c r="DR71" s="148"/>
      <c r="DS71" s="148">
        <f t="shared" si="38"/>
        <v>105000</v>
      </c>
      <c r="DT71" s="112">
        <f t="shared" si="39"/>
        <v>47565.2</v>
      </c>
      <c r="DU71" s="111">
        <f>ROUND(((-DS71+(+DP71/DP$71*150000))),-3)</f>
        <v>45000</v>
      </c>
      <c r="DV71" s="111">
        <f t="shared" si="40"/>
        <v>150000</v>
      </c>
      <c r="DW71" s="446">
        <f>+DQ71</f>
        <v>105000</v>
      </c>
      <c r="DX71" s="446"/>
      <c r="DY71" s="446">
        <v>45000</v>
      </c>
      <c r="DZ71" s="446"/>
      <c r="EA71" s="108">
        <f t="shared" si="42"/>
        <v>150000</v>
      </c>
      <c r="EB71" s="268"/>
      <c r="EC71" s="7">
        <f>SUMIF('CY Ledger'!H:H,'10001'!C71,'CY Ledger'!E:E)-DT71</f>
        <v>57434.8</v>
      </c>
      <c r="ED71" s="271" t="s">
        <v>937</v>
      </c>
      <c r="EE71" s="284" t="s">
        <v>937</v>
      </c>
    </row>
    <row r="72" spans="1:135" s="113" customFormat="1" x14ac:dyDescent="0.25">
      <c r="A72" s="106"/>
      <c r="B72" s="107"/>
      <c r="C72" s="105"/>
      <c r="D72" s="109"/>
      <c r="E72" s="110"/>
      <c r="F72" s="161"/>
      <c r="G72" s="198"/>
      <c r="H72" s="214"/>
      <c r="I72" s="212"/>
      <c r="J72" s="214"/>
      <c r="K72" s="212"/>
      <c r="L72" s="214"/>
      <c r="M72" s="212"/>
      <c r="N72" s="214"/>
      <c r="O72" s="212"/>
      <c r="P72" s="214"/>
      <c r="Q72" s="212"/>
      <c r="R72" s="214"/>
      <c r="S72" s="212"/>
      <c r="T72" s="214"/>
      <c r="U72" s="212"/>
      <c r="V72" s="214"/>
      <c r="W72" s="212"/>
      <c r="X72" s="214"/>
      <c r="Y72" s="212"/>
      <c r="Z72" s="214"/>
      <c r="AA72" s="212"/>
      <c r="AB72" s="214"/>
      <c r="AC72" s="212"/>
      <c r="AD72" s="214"/>
      <c r="AE72" s="212"/>
      <c r="AF72" s="214"/>
      <c r="AG72" s="212"/>
      <c r="AH72" s="214"/>
      <c r="AI72" s="212"/>
      <c r="AJ72" s="214"/>
      <c r="AK72" s="212"/>
      <c r="AL72" s="214"/>
      <c r="AM72" s="212"/>
      <c r="AN72" s="214"/>
      <c r="AO72" s="212"/>
      <c r="AP72" s="214"/>
      <c r="AQ72" s="212"/>
      <c r="AR72" s="214"/>
      <c r="AS72" s="212"/>
      <c r="AT72" s="214"/>
      <c r="AU72" s="212"/>
      <c r="AV72" s="214"/>
      <c r="AW72" s="212"/>
      <c r="AX72" s="214"/>
      <c r="AY72" s="212"/>
      <c r="AZ72" s="214"/>
      <c r="BA72" s="212"/>
      <c r="BB72" s="214"/>
      <c r="BC72" s="212"/>
      <c r="BD72" s="214"/>
      <c r="BE72" s="212"/>
      <c r="BF72" s="214"/>
      <c r="BG72" s="212"/>
      <c r="BH72" s="214"/>
      <c r="BI72" s="212"/>
      <c r="BJ72" s="412"/>
      <c r="BK72" s="425"/>
      <c r="BL72" s="414"/>
      <c r="BM72" s="422"/>
      <c r="BN72" s="423"/>
      <c r="BO72" s="422"/>
      <c r="BP72" s="423"/>
      <c r="BQ72" s="422"/>
      <c r="BR72" s="423"/>
      <c r="BS72" s="422"/>
      <c r="BT72" s="423"/>
      <c r="BU72" s="422"/>
      <c r="BV72" s="423"/>
      <c r="BW72" s="422"/>
      <c r="BX72" s="423"/>
      <c r="BY72" s="422"/>
      <c r="BZ72" s="423"/>
      <c r="CA72" s="422"/>
      <c r="CB72" s="423"/>
      <c r="CC72" s="422"/>
      <c r="CD72" s="423"/>
      <c r="CE72" s="422"/>
      <c r="CF72" s="423"/>
      <c r="CG72" s="422"/>
      <c r="CH72" s="423"/>
      <c r="CI72" s="422"/>
      <c r="CJ72" s="423"/>
      <c r="CK72" s="422"/>
      <c r="CL72" s="423"/>
      <c r="CM72" s="422"/>
      <c r="CN72" s="423"/>
      <c r="CO72" s="422"/>
      <c r="CP72" s="423"/>
      <c r="CQ72" s="422"/>
      <c r="CR72" s="423"/>
      <c r="CS72" s="422"/>
      <c r="CT72" s="423"/>
      <c r="CU72" s="422"/>
      <c r="CV72" s="423"/>
      <c r="CW72" s="422"/>
      <c r="CX72" s="423"/>
      <c r="CY72" s="422"/>
      <c r="CZ72" s="423"/>
      <c r="DA72" s="422"/>
      <c r="DB72" s="423"/>
      <c r="DC72" s="422"/>
      <c r="DD72" s="423"/>
      <c r="DE72" s="422"/>
      <c r="DF72" s="423"/>
      <c r="DG72" s="422"/>
      <c r="DH72" s="423"/>
      <c r="DI72" s="422"/>
      <c r="DJ72" s="423"/>
      <c r="DK72" s="422"/>
      <c r="DL72" s="423"/>
      <c r="DM72" s="422"/>
      <c r="DN72" s="423"/>
      <c r="DO72" s="412"/>
      <c r="DP72" s="423"/>
      <c r="DQ72" s="107"/>
      <c r="DR72" s="107"/>
      <c r="DS72" s="107"/>
      <c r="DT72" s="112"/>
      <c r="DU72" s="111"/>
      <c r="DV72" s="111"/>
      <c r="DW72" s="446"/>
      <c r="DX72" s="446"/>
      <c r="DY72" s="446"/>
      <c r="DZ72" s="446"/>
      <c r="EA72" s="108">
        <f t="shared" si="42"/>
        <v>0</v>
      </c>
      <c r="EB72" s="268"/>
      <c r="EC72" s="7">
        <f>SUMIF('CY Ledger'!H:H,'10001'!C72,'CY Ledger'!E:E)-DT72</f>
        <v>0</v>
      </c>
      <c r="ED72" s="283"/>
      <c r="EE72" s="284"/>
    </row>
    <row r="73" spans="1:135" s="1" customFormat="1" ht="15.75" x14ac:dyDescent="0.25">
      <c r="A73" s="17">
        <f>+A71+A70+A69+A67+A51+A38</f>
        <v>975000</v>
      </c>
      <c r="B73" s="18">
        <f>+B71+B70+B69+B67+B51+B38</f>
        <v>975000</v>
      </c>
      <c r="C73" s="67"/>
      <c r="D73" s="94" t="s">
        <v>875</v>
      </c>
      <c r="E73" s="102"/>
      <c r="F73" s="173"/>
      <c r="G73" s="198"/>
      <c r="H73" s="217"/>
      <c r="I73" s="213"/>
      <c r="J73" s="217"/>
      <c r="K73" s="213"/>
      <c r="L73" s="217"/>
      <c r="M73" s="213"/>
      <c r="N73" s="217"/>
      <c r="O73" s="213"/>
      <c r="P73" s="217"/>
      <c r="Q73" s="213"/>
      <c r="R73" s="217"/>
      <c r="S73" s="213"/>
      <c r="T73" s="217"/>
      <c r="U73" s="213"/>
      <c r="V73" s="217"/>
      <c r="W73" s="213"/>
      <c r="X73" s="217"/>
      <c r="Y73" s="213"/>
      <c r="Z73" s="217"/>
      <c r="AA73" s="213"/>
      <c r="AB73" s="217"/>
      <c r="AC73" s="213"/>
      <c r="AD73" s="217"/>
      <c r="AE73" s="213"/>
      <c r="AF73" s="217"/>
      <c r="AG73" s="213"/>
      <c r="AH73" s="217"/>
      <c r="AI73" s="213"/>
      <c r="AJ73" s="217"/>
      <c r="AK73" s="213"/>
      <c r="AL73" s="217"/>
      <c r="AM73" s="213"/>
      <c r="AN73" s="217"/>
      <c r="AO73" s="213"/>
      <c r="AP73" s="217"/>
      <c r="AQ73" s="213"/>
      <c r="AR73" s="217"/>
      <c r="AS73" s="213"/>
      <c r="AT73" s="217"/>
      <c r="AU73" s="213"/>
      <c r="AV73" s="217"/>
      <c r="AW73" s="213"/>
      <c r="AX73" s="217"/>
      <c r="AY73" s="213"/>
      <c r="AZ73" s="217"/>
      <c r="BA73" s="213"/>
      <c r="BB73" s="217"/>
      <c r="BC73" s="213"/>
      <c r="BD73" s="217"/>
      <c r="BE73" s="213"/>
      <c r="BF73" s="217"/>
      <c r="BG73" s="213"/>
      <c r="BH73" s="217"/>
      <c r="BI73" s="213"/>
      <c r="BJ73" s="417">
        <v>241447.78</v>
      </c>
      <c r="BK73" s="418"/>
      <c r="BL73" s="414"/>
      <c r="BM73" s="427"/>
      <c r="BN73" s="428"/>
      <c r="BO73" s="427"/>
      <c r="BP73" s="428"/>
      <c r="BQ73" s="427"/>
      <c r="BR73" s="428"/>
      <c r="BS73" s="427"/>
      <c r="BT73" s="428"/>
      <c r="BU73" s="427"/>
      <c r="BV73" s="428"/>
      <c r="BW73" s="427"/>
      <c r="BX73" s="428"/>
      <c r="BY73" s="427"/>
      <c r="BZ73" s="428"/>
      <c r="CA73" s="427"/>
      <c r="CB73" s="428"/>
      <c r="CC73" s="427"/>
      <c r="CD73" s="428"/>
      <c r="CE73" s="427"/>
      <c r="CF73" s="428"/>
      <c r="CG73" s="427"/>
      <c r="CH73" s="428"/>
      <c r="CI73" s="427"/>
      <c r="CJ73" s="428"/>
      <c r="CK73" s="427"/>
      <c r="CL73" s="428"/>
      <c r="CM73" s="427"/>
      <c r="CN73" s="428"/>
      <c r="CO73" s="427"/>
      <c r="CP73" s="428"/>
      <c r="CQ73" s="427"/>
      <c r="CR73" s="428"/>
      <c r="CS73" s="427"/>
      <c r="CT73" s="428"/>
      <c r="CU73" s="427"/>
      <c r="CV73" s="428"/>
      <c r="CW73" s="427"/>
      <c r="CX73" s="428"/>
      <c r="CY73" s="427"/>
      <c r="CZ73" s="428"/>
      <c r="DA73" s="427"/>
      <c r="DB73" s="428"/>
      <c r="DC73" s="427"/>
      <c r="DD73" s="428"/>
      <c r="DE73" s="427"/>
      <c r="DF73" s="428"/>
      <c r="DG73" s="427"/>
      <c r="DH73" s="428"/>
      <c r="DI73" s="427"/>
      <c r="DJ73" s="428"/>
      <c r="DK73" s="427"/>
      <c r="DL73" s="428"/>
      <c r="DM73" s="427"/>
      <c r="DN73" s="428"/>
      <c r="DO73" s="417">
        <v>172863.58000000002</v>
      </c>
      <c r="DP73" s="389">
        <v>414311.36</v>
      </c>
      <c r="DQ73" s="18">
        <f>+DQ71+DQ69+DQ67+DQ51+DQ38</f>
        <v>975000</v>
      </c>
      <c r="DR73" s="18">
        <f t="shared" ref="DR73:DZ73" si="43">+DR71+DR70+DR69+DR67+DR51+DR38</f>
        <v>0</v>
      </c>
      <c r="DS73" s="239">
        <f t="shared" si="43"/>
        <v>975000</v>
      </c>
      <c r="DT73" s="76">
        <f t="shared" si="43"/>
        <v>560688.6399999999</v>
      </c>
      <c r="DU73" s="239">
        <f t="shared" si="43"/>
        <v>-169000</v>
      </c>
      <c r="DV73" s="59">
        <f>+DV71+DV70+DV69+DV67+DV51+DV38</f>
        <v>806000</v>
      </c>
      <c r="DW73" s="139">
        <f t="shared" si="43"/>
        <v>975000</v>
      </c>
      <c r="DX73" s="139">
        <f t="shared" si="43"/>
        <v>0</v>
      </c>
      <c r="DY73" s="139">
        <f t="shared" si="43"/>
        <v>-115000</v>
      </c>
      <c r="DZ73" s="139">
        <f t="shared" si="43"/>
        <v>0</v>
      </c>
      <c r="EA73" s="239">
        <f>+EA71+EA70+EA69+EA67+EA51+EA38</f>
        <v>860000</v>
      </c>
      <c r="EB73" s="117"/>
      <c r="EC73" s="7"/>
      <c r="ED73" s="273"/>
      <c r="EE73" s="274"/>
    </row>
    <row r="74" spans="1:135" s="113" customFormat="1" hidden="1" x14ac:dyDescent="0.25">
      <c r="A74" s="106"/>
      <c r="B74" s="107"/>
      <c r="C74" s="105"/>
      <c r="D74" s="109"/>
      <c r="E74" s="110"/>
      <c r="F74" s="161"/>
      <c r="G74" s="198"/>
      <c r="H74" s="172"/>
      <c r="I74" s="195"/>
      <c r="J74" s="172"/>
      <c r="K74" s="195"/>
      <c r="L74" s="172"/>
      <c r="M74" s="195"/>
      <c r="N74" s="172"/>
      <c r="O74" s="195"/>
      <c r="P74" s="172"/>
      <c r="Q74" s="195"/>
      <c r="R74" s="172"/>
      <c r="S74" s="195"/>
      <c r="T74" s="172"/>
      <c r="U74" s="195"/>
      <c r="V74" s="172"/>
      <c r="W74" s="195"/>
      <c r="X74" s="172"/>
      <c r="Y74" s="195"/>
      <c r="Z74" s="172"/>
      <c r="AA74" s="195"/>
      <c r="AB74" s="172"/>
      <c r="AC74" s="195"/>
      <c r="AD74" s="172"/>
      <c r="AE74" s="195"/>
      <c r="AF74" s="172"/>
      <c r="AG74" s="195"/>
      <c r="AH74" s="172"/>
      <c r="AI74" s="195"/>
      <c r="AJ74" s="172"/>
      <c r="AK74" s="195"/>
      <c r="AL74" s="172"/>
      <c r="AM74" s="195"/>
      <c r="AN74" s="172"/>
      <c r="AO74" s="195"/>
      <c r="AP74" s="172"/>
      <c r="AQ74" s="195"/>
      <c r="AR74" s="172"/>
      <c r="AS74" s="195"/>
      <c r="AT74" s="172"/>
      <c r="AU74" s="195"/>
      <c r="AV74" s="172"/>
      <c r="AW74" s="195"/>
      <c r="AX74" s="172"/>
      <c r="AY74" s="195"/>
      <c r="AZ74" s="172"/>
      <c r="BA74" s="195"/>
      <c r="BB74" s="172"/>
      <c r="BC74" s="195"/>
      <c r="BD74" s="172"/>
      <c r="BE74" s="195"/>
      <c r="BF74" s="172"/>
      <c r="BG74" s="195"/>
      <c r="BH74" s="172"/>
      <c r="BI74" s="195"/>
      <c r="BJ74" s="412"/>
      <c r="BK74" s="425"/>
      <c r="BL74" s="414"/>
      <c r="BM74" s="429"/>
      <c r="BN74" s="430"/>
      <c r="BO74" s="429"/>
      <c r="BP74" s="430"/>
      <c r="BQ74" s="429"/>
      <c r="BR74" s="430"/>
      <c r="BS74" s="429"/>
      <c r="BT74" s="430"/>
      <c r="BU74" s="429"/>
      <c r="BV74" s="430"/>
      <c r="BW74" s="429"/>
      <c r="BX74" s="430"/>
      <c r="BY74" s="429"/>
      <c r="BZ74" s="430"/>
      <c r="CA74" s="429"/>
      <c r="CB74" s="430"/>
      <c r="CC74" s="429"/>
      <c r="CD74" s="430"/>
      <c r="CE74" s="429"/>
      <c r="CF74" s="430"/>
      <c r="CG74" s="429"/>
      <c r="CH74" s="430"/>
      <c r="CI74" s="429"/>
      <c r="CJ74" s="430"/>
      <c r="CK74" s="429"/>
      <c r="CL74" s="430"/>
      <c r="CM74" s="429"/>
      <c r="CN74" s="430"/>
      <c r="CO74" s="429"/>
      <c r="CP74" s="430"/>
      <c r="CQ74" s="429"/>
      <c r="CR74" s="430"/>
      <c r="CS74" s="429"/>
      <c r="CT74" s="430"/>
      <c r="CU74" s="429"/>
      <c r="CV74" s="430"/>
      <c r="CW74" s="429"/>
      <c r="CX74" s="430"/>
      <c r="CY74" s="429"/>
      <c r="CZ74" s="430"/>
      <c r="DA74" s="429"/>
      <c r="DB74" s="430"/>
      <c r="DC74" s="429"/>
      <c r="DD74" s="430"/>
      <c r="DE74" s="429"/>
      <c r="DF74" s="430"/>
      <c r="DG74" s="429"/>
      <c r="DH74" s="430"/>
      <c r="DI74" s="429"/>
      <c r="DJ74" s="430"/>
      <c r="DK74" s="429"/>
      <c r="DL74" s="430"/>
      <c r="DM74" s="429"/>
      <c r="DN74" s="430"/>
      <c r="DO74" s="412"/>
      <c r="DP74" s="423"/>
      <c r="DQ74" s="107"/>
      <c r="DR74" s="107"/>
      <c r="DS74" s="107"/>
      <c r="DT74" s="112"/>
      <c r="DU74" s="111"/>
      <c r="DV74" s="111"/>
      <c r="DW74" s="446"/>
      <c r="DX74" s="446"/>
      <c r="DY74" s="446"/>
      <c r="DZ74" s="446"/>
      <c r="EA74" s="108"/>
      <c r="EB74" s="268"/>
      <c r="EC74" s="7"/>
      <c r="ED74" s="283"/>
      <c r="EE74" s="284"/>
    </row>
    <row r="75" spans="1:135" s="1" customFormat="1" hidden="1" x14ac:dyDescent="0.25">
      <c r="A75" s="17"/>
      <c r="B75" s="18"/>
      <c r="C75" s="67"/>
      <c r="D75" s="94" t="s">
        <v>29</v>
      </c>
      <c r="E75" s="102"/>
      <c r="F75" s="173"/>
      <c r="G75" s="198"/>
      <c r="H75" s="164"/>
      <c r="I75" s="199"/>
      <c r="J75" s="164"/>
      <c r="K75" s="199"/>
      <c r="L75" s="164"/>
      <c r="M75" s="199"/>
      <c r="N75" s="164"/>
      <c r="O75" s="199"/>
      <c r="P75" s="164"/>
      <c r="Q75" s="199"/>
      <c r="R75" s="164"/>
      <c r="S75" s="199"/>
      <c r="T75" s="164"/>
      <c r="U75" s="199"/>
      <c r="V75" s="164"/>
      <c r="W75" s="199"/>
      <c r="X75" s="164"/>
      <c r="Y75" s="199"/>
      <c r="Z75" s="164"/>
      <c r="AA75" s="199"/>
      <c r="AB75" s="164"/>
      <c r="AC75" s="199"/>
      <c r="AD75" s="164"/>
      <c r="AE75" s="199"/>
      <c r="AF75" s="164"/>
      <c r="AG75" s="199"/>
      <c r="AH75" s="164"/>
      <c r="AI75" s="199"/>
      <c r="AJ75" s="164"/>
      <c r="AK75" s="199"/>
      <c r="AL75" s="164"/>
      <c r="AM75" s="199"/>
      <c r="AN75" s="164"/>
      <c r="AO75" s="199"/>
      <c r="AP75" s="164"/>
      <c r="AQ75" s="199"/>
      <c r="AR75" s="164"/>
      <c r="AS75" s="199"/>
      <c r="AT75" s="164"/>
      <c r="AU75" s="199"/>
      <c r="AV75" s="164"/>
      <c r="AW75" s="199"/>
      <c r="AX75" s="164"/>
      <c r="AY75" s="199"/>
      <c r="AZ75" s="164"/>
      <c r="BA75" s="199"/>
      <c r="BB75" s="164"/>
      <c r="BC75" s="199"/>
      <c r="BD75" s="164"/>
      <c r="BE75" s="199"/>
      <c r="BF75" s="164"/>
      <c r="BG75" s="199"/>
      <c r="BH75" s="164"/>
      <c r="BI75" s="199"/>
      <c r="BJ75" s="412"/>
      <c r="BK75" s="418"/>
      <c r="BL75" s="414"/>
      <c r="BM75" s="420"/>
      <c r="BN75" s="386"/>
      <c r="BO75" s="420"/>
      <c r="BP75" s="386"/>
      <c r="BQ75" s="420"/>
      <c r="BR75" s="386"/>
      <c r="BS75" s="420"/>
      <c r="BT75" s="386"/>
      <c r="BU75" s="420"/>
      <c r="BV75" s="386"/>
      <c r="BW75" s="420"/>
      <c r="BX75" s="386"/>
      <c r="BY75" s="420"/>
      <c r="BZ75" s="386"/>
      <c r="CA75" s="420"/>
      <c r="CB75" s="386"/>
      <c r="CC75" s="420"/>
      <c r="CD75" s="386"/>
      <c r="CE75" s="420"/>
      <c r="CF75" s="386"/>
      <c r="CG75" s="420"/>
      <c r="CH75" s="386"/>
      <c r="CI75" s="420"/>
      <c r="CJ75" s="386"/>
      <c r="CK75" s="420"/>
      <c r="CL75" s="386"/>
      <c r="CM75" s="420"/>
      <c r="CN75" s="386"/>
      <c r="CO75" s="420"/>
      <c r="CP75" s="386"/>
      <c r="CQ75" s="420"/>
      <c r="CR75" s="386"/>
      <c r="CS75" s="420"/>
      <c r="CT75" s="386"/>
      <c r="CU75" s="420"/>
      <c r="CV75" s="386"/>
      <c r="CW75" s="420"/>
      <c r="CX75" s="386"/>
      <c r="CY75" s="420"/>
      <c r="CZ75" s="386"/>
      <c r="DA75" s="420"/>
      <c r="DB75" s="386"/>
      <c r="DC75" s="420"/>
      <c r="DD75" s="386"/>
      <c r="DE75" s="420"/>
      <c r="DF75" s="386"/>
      <c r="DG75" s="420"/>
      <c r="DH75" s="386"/>
      <c r="DI75" s="420"/>
      <c r="DJ75" s="386"/>
      <c r="DK75" s="420"/>
      <c r="DL75" s="386"/>
      <c r="DM75" s="420"/>
      <c r="DN75" s="386"/>
      <c r="DO75" s="412"/>
      <c r="DP75" s="389"/>
      <c r="DQ75" s="18"/>
      <c r="DR75" s="18"/>
      <c r="DS75" s="239"/>
      <c r="DT75" s="76"/>
      <c r="DU75" s="249"/>
      <c r="DV75" s="59"/>
      <c r="DW75" s="52"/>
      <c r="DX75" s="52"/>
      <c r="DY75" s="52"/>
      <c r="DZ75" s="52"/>
      <c r="EA75" s="52"/>
      <c r="EB75" s="117"/>
      <c r="EC75" s="7"/>
      <c r="ED75" s="273"/>
      <c r="EE75" s="274"/>
    </row>
    <row r="76" spans="1:135" s="113" customFormat="1" hidden="1" x14ac:dyDescent="0.25">
      <c r="A76" s="106">
        <f>SUMIF('PY Ledger'!A:A,'10001'!C76,'PY Ledger'!D:D)</f>
        <v>0</v>
      </c>
      <c r="B76" s="107">
        <f>SUMIF('PY Ledger'!A:A,'10001'!C76,'PY Ledger'!E:E)</f>
        <v>0</v>
      </c>
      <c r="C76" s="105">
        <v>100010101</v>
      </c>
      <c r="D76" s="115" t="s">
        <v>870</v>
      </c>
      <c r="E76" s="110"/>
      <c r="F76" s="161">
        <v>100010101</v>
      </c>
      <c r="G76" s="198">
        <v>0</v>
      </c>
      <c r="H76" s="172"/>
      <c r="I76" s="195"/>
      <c r="J76" s="172"/>
      <c r="K76" s="195"/>
      <c r="L76" s="172"/>
      <c r="M76" s="195"/>
      <c r="N76" s="172"/>
      <c r="O76" s="195"/>
      <c r="P76" s="172"/>
      <c r="Q76" s="195"/>
      <c r="R76" s="172"/>
      <c r="S76" s="195"/>
      <c r="T76" s="172"/>
      <c r="U76" s="195"/>
      <c r="V76" s="172"/>
      <c r="W76" s="195"/>
      <c r="X76" s="172"/>
      <c r="Y76" s="195"/>
      <c r="Z76" s="172"/>
      <c r="AA76" s="195"/>
      <c r="AB76" s="172"/>
      <c r="AC76" s="195"/>
      <c r="AD76" s="172"/>
      <c r="AE76" s="195"/>
      <c r="AF76" s="172"/>
      <c r="AG76" s="195"/>
      <c r="AH76" s="172"/>
      <c r="AI76" s="195"/>
      <c r="AJ76" s="172"/>
      <c r="AK76" s="195"/>
      <c r="AL76" s="172"/>
      <c r="AM76" s="195"/>
      <c r="AN76" s="172"/>
      <c r="AO76" s="195"/>
      <c r="AP76" s="172"/>
      <c r="AQ76" s="195"/>
      <c r="AR76" s="172"/>
      <c r="AS76" s="195"/>
      <c r="AT76" s="172"/>
      <c r="AU76" s="195"/>
      <c r="AV76" s="172"/>
      <c r="AW76" s="195"/>
      <c r="AX76" s="172"/>
      <c r="AY76" s="195"/>
      <c r="AZ76" s="172"/>
      <c r="BA76" s="195"/>
      <c r="BB76" s="172"/>
      <c r="BC76" s="195"/>
      <c r="BD76" s="172"/>
      <c r="BE76" s="195"/>
      <c r="BF76" s="172"/>
      <c r="BG76" s="195"/>
      <c r="BH76" s="172"/>
      <c r="BI76" s="195"/>
      <c r="BJ76" s="412">
        <v>0</v>
      </c>
      <c r="BK76" s="425">
        <v>100010101</v>
      </c>
      <c r="BL76" s="414">
        <v>0</v>
      </c>
      <c r="BM76" s="429"/>
      <c r="BN76" s="430"/>
      <c r="BO76" s="429"/>
      <c r="BP76" s="430"/>
      <c r="BQ76" s="429"/>
      <c r="BR76" s="430"/>
      <c r="BS76" s="429"/>
      <c r="BT76" s="430"/>
      <c r="BU76" s="429"/>
      <c r="BV76" s="430"/>
      <c r="BW76" s="429"/>
      <c r="BX76" s="430"/>
      <c r="BY76" s="429"/>
      <c r="BZ76" s="430"/>
      <c r="CA76" s="429"/>
      <c r="CB76" s="430"/>
      <c r="CC76" s="429"/>
      <c r="CD76" s="430"/>
      <c r="CE76" s="429"/>
      <c r="CF76" s="430"/>
      <c r="CG76" s="429"/>
      <c r="CH76" s="430"/>
      <c r="CI76" s="429"/>
      <c r="CJ76" s="430"/>
      <c r="CK76" s="429"/>
      <c r="CL76" s="430"/>
      <c r="CM76" s="429"/>
      <c r="CN76" s="430"/>
      <c r="CO76" s="429"/>
      <c r="CP76" s="430"/>
      <c r="CQ76" s="429"/>
      <c r="CR76" s="430"/>
      <c r="CS76" s="429"/>
      <c r="CT76" s="430"/>
      <c r="CU76" s="429"/>
      <c r="CV76" s="430"/>
      <c r="CW76" s="429"/>
      <c r="CX76" s="430"/>
      <c r="CY76" s="429"/>
      <c r="CZ76" s="430"/>
      <c r="DA76" s="429"/>
      <c r="DB76" s="430"/>
      <c r="DC76" s="429"/>
      <c r="DD76" s="430"/>
      <c r="DE76" s="429"/>
      <c r="DF76" s="430"/>
      <c r="DG76" s="429"/>
      <c r="DH76" s="430"/>
      <c r="DI76" s="429"/>
      <c r="DJ76" s="430"/>
      <c r="DK76" s="429"/>
      <c r="DL76" s="430"/>
      <c r="DM76" s="429"/>
      <c r="DN76" s="430"/>
      <c r="DO76" s="412">
        <v>0</v>
      </c>
      <c r="DP76" s="423">
        <v>0</v>
      </c>
      <c r="DQ76" s="107">
        <v>0</v>
      </c>
      <c r="DR76" s="107"/>
      <c r="DS76" s="107"/>
      <c r="DT76" s="76"/>
      <c r="DU76" s="111"/>
      <c r="DV76" s="111">
        <f t="shared" ref="DV76:DV86" si="44">+DQ76+DR76</f>
        <v>0</v>
      </c>
      <c r="DW76" s="108">
        <f t="shared" ref="DW76:DW86" si="45">+DQ76</f>
        <v>0</v>
      </c>
      <c r="DX76" s="108"/>
      <c r="DY76" s="108"/>
      <c r="DZ76" s="108"/>
      <c r="EA76" s="108">
        <f>SUM(DW76:DZ76)</f>
        <v>0</v>
      </c>
      <c r="EB76" s="268"/>
      <c r="EC76" s="7">
        <f>SUMIF('CY Ledger'!A:A,'10001'!C76,'CY Ledger'!E:E)-DT76</f>
        <v>0</v>
      </c>
      <c r="ED76" s="283" t="s">
        <v>888</v>
      </c>
      <c r="EE76" s="284" t="s">
        <v>888</v>
      </c>
    </row>
    <row r="77" spans="1:135" s="113" customFormat="1" hidden="1" x14ac:dyDescent="0.25">
      <c r="A77" s="106">
        <f>SUMIF('PY Ledger'!A:A,'10001'!C77,'PY Ledger'!D:D)</f>
        <v>10500</v>
      </c>
      <c r="B77" s="107">
        <f>SUMIF('PY Ledger'!A:A,'10001'!C77,'PY Ledger'!E:E)</f>
        <v>10500</v>
      </c>
      <c r="C77" s="105">
        <v>100010102</v>
      </c>
      <c r="D77" s="115" t="s">
        <v>813</v>
      </c>
      <c r="E77" s="110"/>
      <c r="F77" s="161">
        <v>100010102</v>
      </c>
      <c r="G77" s="198">
        <v>0</v>
      </c>
      <c r="H77" s="172"/>
      <c r="I77" s="195"/>
      <c r="J77" s="172"/>
      <c r="K77" s="195"/>
      <c r="L77" s="172"/>
      <c r="M77" s="195"/>
      <c r="N77" s="172"/>
      <c r="O77" s="195"/>
      <c r="P77" s="172"/>
      <c r="Q77" s="195"/>
      <c r="R77" s="172"/>
      <c r="S77" s="195"/>
      <c r="T77" s="172"/>
      <c r="U77" s="195"/>
      <c r="V77" s="172"/>
      <c r="W77" s="195"/>
      <c r="X77" s="172"/>
      <c r="Y77" s="195"/>
      <c r="Z77" s="172"/>
      <c r="AA77" s="195"/>
      <c r="AB77" s="172"/>
      <c r="AC77" s="195"/>
      <c r="AD77" s="172"/>
      <c r="AE77" s="195"/>
      <c r="AF77" s="172"/>
      <c r="AG77" s="195"/>
      <c r="AH77" s="172"/>
      <c r="AI77" s="195"/>
      <c r="AJ77" s="172"/>
      <c r="AK77" s="195"/>
      <c r="AL77" s="172"/>
      <c r="AM77" s="195"/>
      <c r="AN77" s="172"/>
      <c r="AO77" s="195"/>
      <c r="AP77" s="172"/>
      <c r="AQ77" s="195"/>
      <c r="AR77" s="172"/>
      <c r="AS77" s="195"/>
      <c r="AT77" s="172"/>
      <c r="AU77" s="195"/>
      <c r="AV77" s="172"/>
      <c r="AW77" s="195"/>
      <c r="AX77" s="172"/>
      <c r="AY77" s="195"/>
      <c r="AZ77" s="172"/>
      <c r="BA77" s="195"/>
      <c r="BB77" s="172"/>
      <c r="BC77" s="195"/>
      <c r="BD77" s="172"/>
      <c r="BE77" s="195"/>
      <c r="BF77" s="172"/>
      <c r="BG77" s="195"/>
      <c r="BH77" s="172"/>
      <c r="BI77" s="195"/>
      <c r="BJ77" s="412">
        <v>0</v>
      </c>
      <c r="BK77" s="425">
        <v>100010102</v>
      </c>
      <c r="BL77" s="414">
        <v>0</v>
      </c>
      <c r="BM77" s="429"/>
      <c r="BN77" s="430"/>
      <c r="BO77" s="429"/>
      <c r="BP77" s="430"/>
      <c r="BQ77" s="429"/>
      <c r="BR77" s="430"/>
      <c r="BS77" s="429"/>
      <c r="BT77" s="430"/>
      <c r="BU77" s="429"/>
      <c r="BV77" s="430"/>
      <c r="BW77" s="429"/>
      <c r="BX77" s="430"/>
      <c r="BY77" s="429"/>
      <c r="BZ77" s="430"/>
      <c r="CA77" s="429"/>
      <c r="CB77" s="430"/>
      <c r="CC77" s="429"/>
      <c r="CD77" s="430"/>
      <c r="CE77" s="429"/>
      <c r="CF77" s="430"/>
      <c r="CG77" s="429"/>
      <c r="CH77" s="430"/>
      <c r="CI77" s="429"/>
      <c r="CJ77" s="430"/>
      <c r="CK77" s="429"/>
      <c r="CL77" s="430"/>
      <c r="CM77" s="429"/>
      <c r="CN77" s="430"/>
      <c r="CO77" s="429"/>
      <c r="CP77" s="430"/>
      <c r="CQ77" s="429"/>
      <c r="CR77" s="430"/>
      <c r="CS77" s="429"/>
      <c r="CT77" s="430"/>
      <c r="CU77" s="429"/>
      <c r="CV77" s="430"/>
      <c r="CW77" s="429"/>
      <c r="CX77" s="430"/>
      <c r="CY77" s="429"/>
      <c r="CZ77" s="430"/>
      <c r="DA77" s="429"/>
      <c r="DB77" s="430"/>
      <c r="DC77" s="429"/>
      <c r="DD77" s="430"/>
      <c r="DE77" s="429"/>
      <c r="DF77" s="430"/>
      <c r="DG77" s="429"/>
      <c r="DH77" s="430"/>
      <c r="DI77" s="429"/>
      <c r="DJ77" s="430"/>
      <c r="DK77" s="429"/>
      <c r="DL77" s="430"/>
      <c r="DM77" s="429"/>
      <c r="DN77" s="430"/>
      <c r="DO77" s="412">
        <v>0</v>
      </c>
      <c r="DP77" s="423">
        <v>0</v>
      </c>
      <c r="DQ77" s="107">
        <v>0</v>
      </c>
      <c r="DR77" s="107"/>
      <c r="DS77" s="107"/>
      <c r="DT77" s="76"/>
      <c r="DU77" s="111"/>
      <c r="DV77" s="111">
        <f t="shared" si="44"/>
        <v>0</v>
      </c>
      <c r="DW77" s="108">
        <f t="shared" si="45"/>
        <v>0</v>
      </c>
      <c r="DX77" s="108"/>
      <c r="DY77" s="108"/>
      <c r="DZ77" s="108"/>
      <c r="EA77" s="108">
        <f t="shared" ref="EA77:EA86" si="46">SUM(DW77:DZ77)</f>
        <v>0</v>
      </c>
      <c r="EB77" s="268" t="s">
        <v>939</v>
      </c>
      <c r="EC77" s="7">
        <f>SUMIF('CY Ledger'!A:A,'10001'!C77,'CY Ledger'!E:E)-DT77</f>
        <v>0</v>
      </c>
      <c r="ED77" s="283" t="s">
        <v>888</v>
      </c>
      <c r="EE77" s="284" t="s">
        <v>888</v>
      </c>
    </row>
    <row r="78" spans="1:135" s="113" customFormat="1" hidden="1" x14ac:dyDescent="0.25">
      <c r="A78" s="106">
        <f>SUMIF('PY Ledger'!A:A,'10001'!C78,'PY Ledger'!D:D)</f>
        <v>0</v>
      </c>
      <c r="B78" s="107">
        <f>SUMIF('PY Ledger'!A:A,'10001'!C78,'PY Ledger'!E:E)</f>
        <v>0</v>
      </c>
      <c r="C78" s="105">
        <v>100010120</v>
      </c>
      <c r="D78" s="115" t="s">
        <v>871</v>
      </c>
      <c r="E78" s="110"/>
      <c r="F78" s="161">
        <v>100010120</v>
      </c>
      <c r="G78" s="198">
        <v>0</v>
      </c>
      <c r="H78" s="172"/>
      <c r="I78" s="195"/>
      <c r="J78" s="172"/>
      <c r="K78" s="195"/>
      <c r="L78" s="172"/>
      <c r="M78" s="195"/>
      <c r="N78" s="172"/>
      <c r="O78" s="195"/>
      <c r="P78" s="172"/>
      <c r="Q78" s="195"/>
      <c r="R78" s="172"/>
      <c r="S78" s="195"/>
      <c r="T78" s="172"/>
      <c r="U78" s="195"/>
      <c r="V78" s="172"/>
      <c r="W78" s="195"/>
      <c r="X78" s="172"/>
      <c r="Y78" s="195"/>
      <c r="Z78" s="172"/>
      <c r="AA78" s="195"/>
      <c r="AB78" s="172"/>
      <c r="AC78" s="195"/>
      <c r="AD78" s="172"/>
      <c r="AE78" s="195"/>
      <c r="AF78" s="172"/>
      <c r="AG78" s="195"/>
      <c r="AH78" s="172"/>
      <c r="AI78" s="195"/>
      <c r="AJ78" s="172"/>
      <c r="AK78" s="195"/>
      <c r="AL78" s="172"/>
      <c r="AM78" s="195"/>
      <c r="AN78" s="172"/>
      <c r="AO78" s="195"/>
      <c r="AP78" s="172"/>
      <c r="AQ78" s="195"/>
      <c r="AR78" s="172"/>
      <c r="AS78" s="195"/>
      <c r="AT78" s="172"/>
      <c r="AU78" s="195"/>
      <c r="AV78" s="172"/>
      <c r="AW78" s="195"/>
      <c r="AX78" s="172"/>
      <c r="AY78" s="195"/>
      <c r="AZ78" s="172"/>
      <c r="BA78" s="195"/>
      <c r="BB78" s="172"/>
      <c r="BC78" s="195"/>
      <c r="BD78" s="172"/>
      <c r="BE78" s="195"/>
      <c r="BF78" s="172"/>
      <c r="BG78" s="195"/>
      <c r="BH78" s="172"/>
      <c r="BI78" s="195"/>
      <c r="BJ78" s="412">
        <v>0</v>
      </c>
      <c r="BK78" s="425">
        <v>100010120</v>
      </c>
      <c r="BL78" s="414">
        <v>0</v>
      </c>
      <c r="BM78" s="429"/>
      <c r="BN78" s="430"/>
      <c r="BO78" s="429"/>
      <c r="BP78" s="430"/>
      <c r="BQ78" s="429"/>
      <c r="BR78" s="430"/>
      <c r="BS78" s="429"/>
      <c r="BT78" s="430"/>
      <c r="BU78" s="429"/>
      <c r="BV78" s="430"/>
      <c r="BW78" s="429"/>
      <c r="BX78" s="430"/>
      <c r="BY78" s="429"/>
      <c r="BZ78" s="430"/>
      <c r="CA78" s="429"/>
      <c r="CB78" s="430"/>
      <c r="CC78" s="429"/>
      <c r="CD78" s="430"/>
      <c r="CE78" s="429"/>
      <c r="CF78" s="430"/>
      <c r="CG78" s="429"/>
      <c r="CH78" s="430"/>
      <c r="CI78" s="429"/>
      <c r="CJ78" s="430"/>
      <c r="CK78" s="429"/>
      <c r="CL78" s="430"/>
      <c r="CM78" s="429"/>
      <c r="CN78" s="430"/>
      <c r="CO78" s="429"/>
      <c r="CP78" s="430"/>
      <c r="CQ78" s="429"/>
      <c r="CR78" s="430"/>
      <c r="CS78" s="429"/>
      <c r="CT78" s="430"/>
      <c r="CU78" s="429"/>
      <c r="CV78" s="430"/>
      <c r="CW78" s="429"/>
      <c r="CX78" s="430"/>
      <c r="CY78" s="429"/>
      <c r="CZ78" s="430"/>
      <c r="DA78" s="429"/>
      <c r="DB78" s="430"/>
      <c r="DC78" s="429"/>
      <c r="DD78" s="430"/>
      <c r="DE78" s="429"/>
      <c r="DF78" s="430"/>
      <c r="DG78" s="429"/>
      <c r="DH78" s="430"/>
      <c r="DI78" s="429"/>
      <c r="DJ78" s="430"/>
      <c r="DK78" s="429"/>
      <c r="DL78" s="430"/>
      <c r="DM78" s="429"/>
      <c r="DN78" s="430"/>
      <c r="DO78" s="412">
        <v>0</v>
      </c>
      <c r="DP78" s="423">
        <v>0</v>
      </c>
      <c r="DQ78" s="107">
        <v>0</v>
      </c>
      <c r="DR78" s="107"/>
      <c r="DS78" s="107"/>
      <c r="DT78" s="76"/>
      <c r="DU78" s="111"/>
      <c r="DV78" s="111">
        <f t="shared" si="44"/>
        <v>0</v>
      </c>
      <c r="DW78" s="108">
        <f t="shared" si="45"/>
        <v>0</v>
      </c>
      <c r="DX78" s="108"/>
      <c r="DY78" s="108"/>
      <c r="DZ78" s="108"/>
      <c r="EA78" s="108">
        <f t="shared" si="46"/>
        <v>0</v>
      </c>
      <c r="EB78" s="268"/>
      <c r="EC78" s="7">
        <f>SUMIF('CY Ledger'!A:A,'10001'!C78,'CY Ledger'!E:E)-DT78</f>
        <v>0</v>
      </c>
      <c r="ED78" s="283" t="s">
        <v>888</v>
      </c>
      <c r="EE78" s="284" t="s">
        <v>888</v>
      </c>
    </row>
    <row r="79" spans="1:135" s="113" customFormat="1" hidden="1" x14ac:dyDescent="0.25">
      <c r="A79" s="106">
        <f>SUMIF('PY Ledger'!A:A,'10001'!C79,'PY Ledger'!D:D)</f>
        <v>3600</v>
      </c>
      <c r="B79" s="107">
        <f>SUMIF('PY Ledger'!A:A,'10001'!C79,'PY Ledger'!E:E)</f>
        <v>3900</v>
      </c>
      <c r="C79" s="105">
        <v>100012510</v>
      </c>
      <c r="D79" s="115" t="s">
        <v>30</v>
      </c>
      <c r="E79" s="110"/>
      <c r="F79" s="161">
        <v>100012510</v>
      </c>
      <c r="G79" s="198">
        <v>0</v>
      </c>
      <c r="H79" s="172"/>
      <c r="I79" s="195"/>
      <c r="J79" s="172"/>
      <c r="K79" s="195"/>
      <c r="L79" s="172"/>
      <c r="M79" s="195"/>
      <c r="N79" s="172"/>
      <c r="O79" s="195"/>
      <c r="P79" s="172"/>
      <c r="Q79" s="195"/>
      <c r="R79" s="172"/>
      <c r="S79" s="195"/>
      <c r="T79" s="172"/>
      <c r="U79" s="195"/>
      <c r="V79" s="172"/>
      <c r="W79" s="195"/>
      <c r="X79" s="172"/>
      <c r="Y79" s="195"/>
      <c r="Z79" s="172"/>
      <c r="AA79" s="195"/>
      <c r="AB79" s="172"/>
      <c r="AC79" s="195"/>
      <c r="AD79" s="172"/>
      <c r="AE79" s="195"/>
      <c r="AF79" s="172"/>
      <c r="AG79" s="195"/>
      <c r="AH79" s="172"/>
      <c r="AI79" s="195"/>
      <c r="AJ79" s="172"/>
      <c r="AK79" s="195"/>
      <c r="AL79" s="172"/>
      <c r="AM79" s="195"/>
      <c r="AN79" s="172"/>
      <c r="AO79" s="195"/>
      <c r="AP79" s="172"/>
      <c r="AQ79" s="195"/>
      <c r="AR79" s="172"/>
      <c r="AS79" s="195"/>
      <c r="AT79" s="172"/>
      <c r="AU79" s="195"/>
      <c r="AV79" s="172"/>
      <c r="AW79" s="195"/>
      <c r="AX79" s="172"/>
      <c r="AY79" s="195"/>
      <c r="AZ79" s="172"/>
      <c r="BA79" s="195"/>
      <c r="BB79" s="172"/>
      <c r="BC79" s="195"/>
      <c r="BD79" s="172"/>
      <c r="BE79" s="195"/>
      <c r="BF79" s="172"/>
      <c r="BG79" s="195"/>
      <c r="BH79" s="172"/>
      <c r="BI79" s="195"/>
      <c r="BJ79" s="412">
        <v>0</v>
      </c>
      <c r="BK79" s="425">
        <v>100012510</v>
      </c>
      <c r="BL79" s="414">
        <v>0</v>
      </c>
      <c r="BM79" s="429"/>
      <c r="BN79" s="430"/>
      <c r="BO79" s="429"/>
      <c r="BP79" s="430"/>
      <c r="BQ79" s="429"/>
      <c r="BR79" s="430"/>
      <c r="BS79" s="429"/>
      <c r="BT79" s="430"/>
      <c r="BU79" s="429"/>
      <c r="BV79" s="430"/>
      <c r="BW79" s="429"/>
      <c r="BX79" s="430"/>
      <c r="BY79" s="429"/>
      <c r="BZ79" s="430"/>
      <c r="CA79" s="429"/>
      <c r="CB79" s="430"/>
      <c r="CC79" s="429"/>
      <c r="CD79" s="430"/>
      <c r="CE79" s="429"/>
      <c r="CF79" s="430"/>
      <c r="CG79" s="429"/>
      <c r="CH79" s="430"/>
      <c r="CI79" s="429"/>
      <c r="CJ79" s="430"/>
      <c r="CK79" s="429"/>
      <c r="CL79" s="430"/>
      <c r="CM79" s="429"/>
      <c r="CN79" s="430"/>
      <c r="CO79" s="429"/>
      <c r="CP79" s="430"/>
      <c r="CQ79" s="429"/>
      <c r="CR79" s="430"/>
      <c r="CS79" s="429"/>
      <c r="CT79" s="430"/>
      <c r="CU79" s="429"/>
      <c r="CV79" s="430"/>
      <c r="CW79" s="429"/>
      <c r="CX79" s="430"/>
      <c r="CY79" s="429"/>
      <c r="CZ79" s="430"/>
      <c r="DA79" s="429"/>
      <c r="DB79" s="430"/>
      <c r="DC79" s="429"/>
      <c r="DD79" s="430"/>
      <c r="DE79" s="429"/>
      <c r="DF79" s="430"/>
      <c r="DG79" s="429"/>
      <c r="DH79" s="430"/>
      <c r="DI79" s="429"/>
      <c r="DJ79" s="430"/>
      <c r="DK79" s="429"/>
      <c r="DL79" s="430"/>
      <c r="DM79" s="429"/>
      <c r="DN79" s="430"/>
      <c r="DO79" s="412">
        <v>0</v>
      </c>
      <c r="DP79" s="423">
        <v>0</v>
      </c>
      <c r="DQ79" s="107">
        <v>0</v>
      </c>
      <c r="DR79" s="107"/>
      <c r="DS79" s="107"/>
      <c r="DT79" s="76"/>
      <c r="DU79" s="111"/>
      <c r="DV79" s="111">
        <f t="shared" si="44"/>
        <v>0</v>
      </c>
      <c r="DW79" s="108">
        <f t="shared" si="45"/>
        <v>0</v>
      </c>
      <c r="DX79" s="108"/>
      <c r="DY79" s="108"/>
      <c r="DZ79" s="108"/>
      <c r="EA79" s="108">
        <f t="shared" si="46"/>
        <v>0</v>
      </c>
      <c r="EB79" s="268" t="s">
        <v>939</v>
      </c>
      <c r="EC79" s="7">
        <f>SUMIF('CY Ledger'!A:A,'10001'!C79,'CY Ledger'!E:E)-DT79</f>
        <v>0</v>
      </c>
      <c r="ED79" s="283" t="s">
        <v>888</v>
      </c>
      <c r="EE79" s="284" t="s">
        <v>888</v>
      </c>
    </row>
    <row r="80" spans="1:135" s="113" customFormat="1" hidden="1" x14ac:dyDescent="0.25">
      <c r="A80" s="106">
        <f>SUMIF('PY Ledger'!A:A,'10001'!C80,'PY Ledger'!D:D)</f>
        <v>4800</v>
      </c>
      <c r="B80" s="107">
        <f>SUMIF('PY Ledger'!A:A,'10001'!C80,'PY Ledger'!E:E)</f>
        <v>5300</v>
      </c>
      <c r="C80" s="105">
        <v>100014600</v>
      </c>
      <c r="D80" s="115" t="s">
        <v>31</v>
      </c>
      <c r="E80" s="110"/>
      <c r="F80" s="161">
        <v>100014600</v>
      </c>
      <c r="G80" s="198">
        <v>0</v>
      </c>
      <c r="H80" s="172"/>
      <c r="I80" s="195"/>
      <c r="J80" s="172"/>
      <c r="K80" s="195"/>
      <c r="L80" s="172"/>
      <c r="M80" s="195"/>
      <c r="N80" s="172"/>
      <c r="O80" s="195"/>
      <c r="P80" s="172"/>
      <c r="Q80" s="195"/>
      <c r="R80" s="172"/>
      <c r="S80" s="195"/>
      <c r="T80" s="172"/>
      <c r="U80" s="195"/>
      <c r="V80" s="172"/>
      <c r="W80" s="195"/>
      <c r="X80" s="172"/>
      <c r="Y80" s="195"/>
      <c r="Z80" s="172"/>
      <c r="AA80" s="195"/>
      <c r="AB80" s="172"/>
      <c r="AC80" s="195"/>
      <c r="AD80" s="172"/>
      <c r="AE80" s="195"/>
      <c r="AF80" s="172"/>
      <c r="AG80" s="195"/>
      <c r="AH80" s="172"/>
      <c r="AI80" s="195"/>
      <c r="AJ80" s="172"/>
      <c r="AK80" s="195"/>
      <c r="AL80" s="172"/>
      <c r="AM80" s="195"/>
      <c r="AN80" s="172"/>
      <c r="AO80" s="195"/>
      <c r="AP80" s="172"/>
      <c r="AQ80" s="195"/>
      <c r="AR80" s="172"/>
      <c r="AS80" s="195"/>
      <c r="AT80" s="172"/>
      <c r="AU80" s="195"/>
      <c r="AV80" s="172"/>
      <c r="AW80" s="195"/>
      <c r="AX80" s="172"/>
      <c r="AY80" s="195"/>
      <c r="AZ80" s="172"/>
      <c r="BA80" s="195"/>
      <c r="BB80" s="172"/>
      <c r="BC80" s="195"/>
      <c r="BD80" s="172"/>
      <c r="BE80" s="195"/>
      <c r="BF80" s="172"/>
      <c r="BG80" s="195"/>
      <c r="BH80" s="172"/>
      <c r="BI80" s="195"/>
      <c r="BJ80" s="412">
        <v>0</v>
      </c>
      <c r="BK80" s="425">
        <v>100014600</v>
      </c>
      <c r="BL80" s="414">
        <v>0</v>
      </c>
      <c r="BM80" s="429"/>
      <c r="BN80" s="430"/>
      <c r="BO80" s="429"/>
      <c r="BP80" s="430"/>
      <c r="BQ80" s="429"/>
      <c r="BR80" s="430"/>
      <c r="BS80" s="429"/>
      <c r="BT80" s="430"/>
      <c r="BU80" s="429"/>
      <c r="BV80" s="430"/>
      <c r="BW80" s="429"/>
      <c r="BX80" s="430"/>
      <c r="BY80" s="429"/>
      <c r="BZ80" s="430"/>
      <c r="CA80" s="429"/>
      <c r="CB80" s="430"/>
      <c r="CC80" s="429"/>
      <c r="CD80" s="430"/>
      <c r="CE80" s="429"/>
      <c r="CF80" s="430"/>
      <c r="CG80" s="429"/>
      <c r="CH80" s="430"/>
      <c r="CI80" s="429"/>
      <c r="CJ80" s="430"/>
      <c r="CK80" s="429"/>
      <c r="CL80" s="430"/>
      <c r="CM80" s="429"/>
      <c r="CN80" s="430"/>
      <c r="CO80" s="429"/>
      <c r="CP80" s="430"/>
      <c r="CQ80" s="429"/>
      <c r="CR80" s="430"/>
      <c r="CS80" s="429"/>
      <c r="CT80" s="430"/>
      <c r="CU80" s="429"/>
      <c r="CV80" s="430"/>
      <c r="CW80" s="429"/>
      <c r="CX80" s="430"/>
      <c r="CY80" s="429"/>
      <c r="CZ80" s="430"/>
      <c r="DA80" s="429"/>
      <c r="DB80" s="430"/>
      <c r="DC80" s="429"/>
      <c r="DD80" s="430"/>
      <c r="DE80" s="429"/>
      <c r="DF80" s="430"/>
      <c r="DG80" s="429"/>
      <c r="DH80" s="430"/>
      <c r="DI80" s="429"/>
      <c r="DJ80" s="430"/>
      <c r="DK80" s="429"/>
      <c r="DL80" s="430"/>
      <c r="DM80" s="429"/>
      <c r="DN80" s="430"/>
      <c r="DO80" s="412">
        <v>0</v>
      </c>
      <c r="DP80" s="423">
        <v>0</v>
      </c>
      <c r="DQ80" s="107">
        <v>0</v>
      </c>
      <c r="DR80" s="107">
        <f>-DQ80</f>
        <v>0</v>
      </c>
      <c r="DS80" s="107"/>
      <c r="DT80" s="76"/>
      <c r="DU80" s="111"/>
      <c r="DV80" s="111">
        <f t="shared" si="44"/>
        <v>0</v>
      </c>
      <c r="DW80" s="108">
        <f t="shared" si="45"/>
        <v>0</v>
      </c>
      <c r="DX80" s="108"/>
      <c r="DY80" s="108"/>
      <c r="DZ80" s="108"/>
      <c r="EA80" s="108">
        <f t="shared" si="46"/>
        <v>0</v>
      </c>
      <c r="EB80" s="268" t="s">
        <v>939</v>
      </c>
      <c r="EC80" s="7">
        <f>SUMIF('CY Ledger'!A:A,'10001'!C80,'CY Ledger'!E:E)-DT80</f>
        <v>0</v>
      </c>
      <c r="ED80" s="283" t="s">
        <v>888</v>
      </c>
      <c r="EE80" s="284" t="s">
        <v>888</v>
      </c>
    </row>
    <row r="81" spans="1:135" s="113" customFormat="1" hidden="1" x14ac:dyDescent="0.25">
      <c r="A81" s="106">
        <f>SUMIF('PY Ledger'!A:A,'10001'!C81,'PY Ledger'!D:D)</f>
        <v>90800</v>
      </c>
      <c r="B81" s="107">
        <f>SUMIF('PY Ledger'!A:A,'10001'!C81,'PY Ledger'!E:E)</f>
        <v>97100</v>
      </c>
      <c r="C81" s="105">
        <v>100014610</v>
      </c>
      <c r="D81" s="115" t="s">
        <v>814</v>
      </c>
      <c r="E81" s="110"/>
      <c r="F81" s="161">
        <v>100014610</v>
      </c>
      <c r="G81" s="198">
        <v>0</v>
      </c>
      <c r="H81" s="172"/>
      <c r="I81" s="195"/>
      <c r="J81" s="172"/>
      <c r="K81" s="195"/>
      <c r="L81" s="172"/>
      <c r="M81" s="195"/>
      <c r="N81" s="172"/>
      <c r="O81" s="195"/>
      <c r="P81" s="172"/>
      <c r="Q81" s="195"/>
      <c r="R81" s="172"/>
      <c r="S81" s="195"/>
      <c r="T81" s="172"/>
      <c r="U81" s="195"/>
      <c r="V81" s="172"/>
      <c r="W81" s="195"/>
      <c r="X81" s="172"/>
      <c r="Y81" s="195"/>
      <c r="Z81" s="172"/>
      <c r="AA81" s="195"/>
      <c r="AB81" s="172"/>
      <c r="AC81" s="195"/>
      <c r="AD81" s="172"/>
      <c r="AE81" s="195"/>
      <c r="AF81" s="172"/>
      <c r="AG81" s="195"/>
      <c r="AH81" s="172"/>
      <c r="AI81" s="195"/>
      <c r="AJ81" s="172"/>
      <c r="AK81" s="195"/>
      <c r="AL81" s="172"/>
      <c r="AM81" s="195"/>
      <c r="AN81" s="172"/>
      <c r="AO81" s="195"/>
      <c r="AP81" s="172"/>
      <c r="AQ81" s="195"/>
      <c r="AR81" s="172"/>
      <c r="AS81" s="195"/>
      <c r="AT81" s="172"/>
      <c r="AU81" s="195"/>
      <c r="AV81" s="172"/>
      <c r="AW81" s="195"/>
      <c r="AX81" s="172"/>
      <c r="AY81" s="195"/>
      <c r="AZ81" s="172"/>
      <c r="BA81" s="195"/>
      <c r="BB81" s="172"/>
      <c r="BC81" s="195"/>
      <c r="BD81" s="172"/>
      <c r="BE81" s="195"/>
      <c r="BF81" s="172"/>
      <c r="BG81" s="195"/>
      <c r="BH81" s="172"/>
      <c r="BI81" s="195"/>
      <c r="BJ81" s="412">
        <v>0</v>
      </c>
      <c r="BK81" s="425">
        <v>100014610</v>
      </c>
      <c r="BL81" s="414">
        <v>0</v>
      </c>
      <c r="BM81" s="429"/>
      <c r="BN81" s="430"/>
      <c r="BO81" s="429"/>
      <c r="BP81" s="430"/>
      <c r="BQ81" s="429"/>
      <c r="BR81" s="430"/>
      <c r="BS81" s="429"/>
      <c r="BT81" s="430"/>
      <c r="BU81" s="429"/>
      <c r="BV81" s="430"/>
      <c r="BW81" s="429"/>
      <c r="BX81" s="430"/>
      <c r="BY81" s="429"/>
      <c r="BZ81" s="430"/>
      <c r="CA81" s="429"/>
      <c r="CB81" s="430"/>
      <c r="CC81" s="429"/>
      <c r="CD81" s="430"/>
      <c r="CE81" s="429"/>
      <c r="CF81" s="430"/>
      <c r="CG81" s="429"/>
      <c r="CH81" s="430"/>
      <c r="CI81" s="429"/>
      <c r="CJ81" s="430"/>
      <c r="CK81" s="429"/>
      <c r="CL81" s="430"/>
      <c r="CM81" s="429"/>
      <c r="CN81" s="430"/>
      <c r="CO81" s="429"/>
      <c r="CP81" s="430"/>
      <c r="CQ81" s="429"/>
      <c r="CR81" s="430"/>
      <c r="CS81" s="429"/>
      <c r="CT81" s="430"/>
      <c r="CU81" s="429"/>
      <c r="CV81" s="430"/>
      <c r="CW81" s="429"/>
      <c r="CX81" s="430"/>
      <c r="CY81" s="429"/>
      <c r="CZ81" s="430"/>
      <c r="DA81" s="429"/>
      <c r="DB81" s="430"/>
      <c r="DC81" s="429"/>
      <c r="DD81" s="430"/>
      <c r="DE81" s="429"/>
      <c r="DF81" s="430"/>
      <c r="DG81" s="429"/>
      <c r="DH81" s="430"/>
      <c r="DI81" s="429"/>
      <c r="DJ81" s="430"/>
      <c r="DK81" s="429"/>
      <c r="DL81" s="430"/>
      <c r="DM81" s="429"/>
      <c r="DN81" s="430"/>
      <c r="DO81" s="412">
        <v>0</v>
      </c>
      <c r="DP81" s="423">
        <v>0</v>
      </c>
      <c r="DQ81" s="107">
        <v>0</v>
      </c>
      <c r="DR81" s="107">
        <f>-DQ81</f>
        <v>0</v>
      </c>
      <c r="DS81" s="107"/>
      <c r="DT81" s="76"/>
      <c r="DU81" s="111"/>
      <c r="DV81" s="111">
        <f t="shared" si="44"/>
        <v>0</v>
      </c>
      <c r="DW81" s="108">
        <f t="shared" si="45"/>
        <v>0</v>
      </c>
      <c r="DX81" s="108"/>
      <c r="DY81" s="108"/>
      <c r="DZ81" s="108"/>
      <c r="EA81" s="108">
        <f t="shared" si="46"/>
        <v>0</v>
      </c>
      <c r="EB81" s="268" t="s">
        <v>939</v>
      </c>
      <c r="EC81" s="7">
        <f>SUMIF('CY Ledger'!A:A,'10001'!C81,'CY Ledger'!E:E)-DT81</f>
        <v>0</v>
      </c>
      <c r="ED81" s="283" t="s">
        <v>888</v>
      </c>
      <c r="EE81" s="284" t="s">
        <v>888</v>
      </c>
    </row>
    <row r="82" spans="1:135" s="113" customFormat="1" hidden="1" x14ac:dyDescent="0.25">
      <c r="A82" s="106">
        <f>SUMIF('PY Ledger'!A:A,'10001'!C82,'PY Ledger'!D:D)</f>
        <v>18100</v>
      </c>
      <c r="B82" s="107">
        <f>SUMIF('PY Ledger'!A:A,'10001'!C82,'PY Ledger'!E:E)</f>
        <v>15500</v>
      </c>
      <c r="C82" s="105">
        <v>100014611</v>
      </c>
      <c r="D82" s="115" t="s">
        <v>815</v>
      </c>
      <c r="E82" s="110"/>
      <c r="F82" s="161">
        <v>100014611</v>
      </c>
      <c r="G82" s="198">
        <v>0</v>
      </c>
      <c r="H82" s="172"/>
      <c r="I82" s="195"/>
      <c r="J82" s="172"/>
      <c r="K82" s="195"/>
      <c r="L82" s="172"/>
      <c r="M82" s="195"/>
      <c r="N82" s="172"/>
      <c r="O82" s="195"/>
      <c r="P82" s="172"/>
      <c r="Q82" s="195"/>
      <c r="R82" s="172"/>
      <c r="S82" s="195"/>
      <c r="T82" s="172"/>
      <c r="U82" s="195"/>
      <c r="V82" s="172"/>
      <c r="W82" s="195"/>
      <c r="X82" s="172"/>
      <c r="Y82" s="195"/>
      <c r="Z82" s="172"/>
      <c r="AA82" s="195"/>
      <c r="AB82" s="172"/>
      <c r="AC82" s="195"/>
      <c r="AD82" s="172"/>
      <c r="AE82" s="195"/>
      <c r="AF82" s="172"/>
      <c r="AG82" s="195"/>
      <c r="AH82" s="172"/>
      <c r="AI82" s="195"/>
      <c r="AJ82" s="172"/>
      <c r="AK82" s="195"/>
      <c r="AL82" s="172"/>
      <c r="AM82" s="195"/>
      <c r="AN82" s="172"/>
      <c r="AO82" s="195"/>
      <c r="AP82" s="172"/>
      <c r="AQ82" s="195"/>
      <c r="AR82" s="172"/>
      <c r="AS82" s="195"/>
      <c r="AT82" s="172"/>
      <c r="AU82" s="195"/>
      <c r="AV82" s="172"/>
      <c r="AW82" s="195"/>
      <c r="AX82" s="172"/>
      <c r="AY82" s="195"/>
      <c r="AZ82" s="172"/>
      <c r="BA82" s="195"/>
      <c r="BB82" s="172"/>
      <c r="BC82" s="195"/>
      <c r="BD82" s="172"/>
      <c r="BE82" s="195"/>
      <c r="BF82" s="172"/>
      <c r="BG82" s="195"/>
      <c r="BH82" s="172"/>
      <c r="BI82" s="195"/>
      <c r="BJ82" s="412">
        <v>0</v>
      </c>
      <c r="BK82" s="425">
        <v>100014611</v>
      </c>
      <c r="BL82" s="414">
        <v>0</v>
      </c>
      <c r="BM82" s="429"/>
      <c r="BN82" s="430"/>
      <c r="BO82" s="429"/>
      <c r="BP82" s="430"/>
      <c r="BQ82" s="429"/>
      <c r="BR82" s="430"/>
      <c r="BS82" s="429"/>
      <c r="BT82" s="430"/>
      <c r="BU82" s="429"/>
      <c r="BV82" s="430"/>
      <c r="BW82" s="429"/>
      <c r="BX82" s="430"/>
      <c r="BY82" s="429"/>
      <c r="BZ82" s="430"/>
      <c r="CA82" s="429"/>
      <c r="CB82" s="430"/>
      <c r="CC82" s="429"/>
      <c r="CD82" s="430"/>
      <c r="CE82" s="429"/>
      <c r="CF82" s="430"/>
      <c r="CG82" s="429"/>
      <c r="CH82" s="430"/>
      <c r="CI82" s="429"/>
      <c r="CJ82" s="430"/>
      <c r="CK82" s="429"/>
      <c r="CL82" s="430"/>
      <c r="CM82" s="429"/>
      <c r="CN82" s="430"/>
      <c r="CO82" s="429"/>
      <c r="CP82" s="430"/>
      <c r="CQ82" s="429"/>
      <c r="CR82" s="430"/>
      <c r="CS82" s="429"/>
      <c r="CT82" s="430"/>
      <c r="CU82" s="429"/>
      <c r="CV82" s="430"/>
      <c r="CW82" s="429"/>
      <c r="CX82" s="430"/>
      <c r="CY82" s="429"/>
      <c r="CZ82" s="430"/>
      <c r="DA82" s="429"/>
      <c r="DB82" s="430"/>
      <c r="DC82" s="429"/>
      <c r="DD82" s="430"/>
      <c r="DE82" s="429"/>
      <c r="DF82" s="430"/>
      <c r="DG82" s="429"/>
      <c r="DH82" s="430"/>
      <c r="DI82" s="429"/>
      <c r="DJ82" s="430"/>
      <c r="DK82" s="429"/>
      <c r="DL82" s="430"/>
      <c r="DM82" s="429"/>
      <c r="DN82" s="430"/>
      <c r="DO82" s="412">
        <v>0</v>
      </c>
      <c r="DP82" s="423">
        <v>0</v>
      </c>
      <c r="DQ82" s="107">
        <v>0</v>
      </c>
      <c r="DR82" s="107">
        <f>-DQ82</f>
        <v>0</v>
      </c>
      <c r="DS82" s="107"/>
      <c r="DT82" s="76"/>
      <c r="DU82" s="111"/>
      <c r="DV82" s="111">
        <f t="shared" si="44"/>
        <v>0</v>
      </c>
      <c r="DW82" s="108">
        <f t="shared" si="45"/>
        <v>0</v>
      </c>
      <c r="DX82" s="108"/>
      <c r="DY82" s="108"/>
      <c r="DZ82" s="108"/>
      <c r="EA82" s="108">
        <f t="shared" si="46"/>
        <v>0</v>
      </c>
      <c r="EB82" s="268" t="s">
        <v>939</v>
      </c>
      <c r="EC82" s="7">
        <f>SUMIF('CY Ledger'!A:A,'10001'!C82,'CY Ledger'!E:E)-DT82</f>
        <v>0</v>
      </c>
      <c r="ED82" s="283" t="s">
        <v>888</v>
      </c>
      <c r="EE82" s="284" t="s">
        <v>888</v>
      </c>
    </row>
    <row r="83" spans="1:135" s="113" customFormat="1" hidden="1" x14ac:dyDescent="0.25">
      <c r="A83" s="106">
        <f>SUMIF('PY Ledger'!A:A,'10001'!C83,'PY Ledger'!D:D)</f>
        <v>0</v>
      </c>
      <c r="B83" s="107">
        <f>SUMIF('PY Ledger'!A:A,'10001'!C83,'PY Ledger'!E:E)</f>
        <v>1300</v>
      </c>
      <c r="C83" s="105">
        <v>100014618</v>
      </c>
      <c r="D83" s="115" t="s">
        <v>822</v>
      </c>
      <c r="E83" s="110"/>
      <c r="F83" s="161">
        <v>100014618</v>
      </c>
      <c r="G83" s="198">
        <v>0</v>
      </c>
      <c r="H83" s="172"/>
      <c r="I83" s="195"/>
      <c r="J83" s="172"/>
      <c r="K83" s="195"/>
      <c r="L83" s="172"/>
      <c r="M83" s="195"/>
      <c r="N83" s="172"/>
      <c r="O83" s="195"/>
      <c r="P83" s="172"/>
      <c r="Q83" s="195"/>
      <c r="R83" s="172"/>
      <c r="S83" s="195"/>
      <c r="T83" s="172"/>
      <c r="U83" s="195"/>
      <c r="V83" s="172"/>
      <c r="W83" s="195"/>
      <c r="X83" s="172"/>
      <c r="Y83" s="195"/>
      <c r="Z83" s="172"/>
      <c r="AA83" s="195"/>
      <c r="AB83" s="172"/>
      <c r="AC83" s="195"/>
      <c r="AD83" s="172"/>
      <c r="AE83" s="195"/>
      <c r="AF83" s="172"/>
      <c r="AG83" s="195"/>
      <c r="AH83" s="172"/>
      <c r="AI83" s="195"/>
      <c r="AJ83" s="172"/>
      <c r="AK83" s="195"/>
      <c r="AL83" s="172"/>
      <c r="AM83" s="195"/>
      <c r="AN83" s="172"/>
      <c r="AO83" s="195"/>
      <c r="AP83" s="172"/>
      <c r="AQ83" s="195"/>
      <c r="AR83" s="172"/>
      <c r="AS83" s="195"/>
      <c r="AT83" s="172"/>
      <c r="AU83" s="195"/>
      <c r="AV83" s="172"/>
      <c r="AW83" s="195"/>
      <c r="AX83" s="172"/>
      <c r="AY83" s="195"/>
      <c r="AZ83" s="172"/>
      <c r="BA83" s="195"/>
      <c r="BB83" s="172"/>
      <c r="BC83" s="195"/>
      <c r="BD83" s="172"/>
      <c r="BE83" s="195"/>
      <c r="BF83" s="172"/>
      <c r="BG83" s="195"/>
      <c r="BH83" s="172"/>
      <c r="BI83" s="195"/>
      <c r="BJ83" s="412">
        <v>0</v>
      </c>
      <c r="BK83" s="425">
        <v>100014618</v>
      </c>
      <c r="BL83" s="414">
        <v>0</v>
      </c>
      <c r="BM83" s="429"/>
      <c r="BN83" s="430"/>
      <c r="BO83" s="429"/>
      <c r="BP83" s="430"/>
      <c r="BQ83" s="429"/>
      <c r="BR83" s="430"/>
      <c r="BS83" s="429"/>
      <c r="BT83" s="430"/>
      <c r="BU83" s="429"/>
      <c r="BV83" s="430"/>
      <c r="BW83" s="429"/>
      <c r="BX83" s="430"/>
      <c r="BY83" s="429"/>
      <c r="BZ83" s="430"/>
      <c r="CA83" s="429"/>
      <c r="CB83" s="430"/>
      <c r="CC83" s="429"/>
      <c r="CD83" s="430"/>
      <c r="CE83" s="429"/>
      <c r="CF83" s="430"/>
      <c r="CG83" s="429"/>
      <c r="CH83" s="430"/>
      <c r="CI83" s="429"/>
      <c r="CJ83" s="430"/>
      <c r="CK83" s="429"/>
      <c r="CL83" s="430"/>
      <c r="CM83" s="429"/>
      <c r="CN83" s="430"/>
      <c r="CO83" s="429"/>
      <c r="CP83" s="430"/>
      <c r="CQ83" s="429"/>
      <c r="CR83" s="430"/>
      <c r="CS83" s="429"/>
      <c r="CT83" s="430"/>
      <c r="CU83" s="429"/>
      <c r="CV83" s="430"/>
      <c r="CW83" s="429"/>
      <c r="CX83" s="430"/>
      <c r="CY83" s="429"/>
      <c r="CZ83" s="430"/>
      <c r="DA83" s="429"/>
      <c r="DB83" s="430"/>
      <c r="DC83" s="429"/>
      <c r="DD83" s="430"/>
      <c r="DE83" s="429"/>
      <c r="DF83" s="430"/>
      <c r="DG83" s="429"/>
      <c r="DH83" s="430"/>
      <c r="DI83" s="429"/>
      <c r="DJ83" s="430"/>
      <c r="DK83" s="429"/>
      <c r="DL83" s="430"/>
      <c r="DM83" s="429"/>
      <c r="DN83" s="430"/>
      <c r="DO83" s="412">
        <v>0</v>
      </c>
      <c r="DP83" s="423">
        <v>0</v>
      </c>
      <c r="DQ83" s="107">
        <v>0</v>
      </c>
      <c r="DR83" s="107"/>
      <c r="DS83" s="107"/>
      <c r="DT83" s="76"/>
      <c r="DU83" s="111"/>
      <c r="DV83" s="111">
        <f t="shared" si="44"/>
        <v>0</v>
      </c>
      <c r="DW83" s="108">
        <f t="shared" si="45"/>
        <v>0</v>
      </c>
      <c r="DX83" s="108"/>
      <c r="DY83" s="108"/>
      <c r="DZ83" s="108"/>
      <c r="EA83" s="108">
        <f t="shared" si="46"/>
        <v>0</v>
      </c>
      <c r="EB83" s="268" t="s">
        <v>939</v>
      </c>
      <c r="EC83" s="7">
        <f>SUMIF('CY Ledger'!A:A,'10001'!C83,'CY Ledger'!E:E)-DT83</f>
        <v>0</v>
      </c>
      <c r="ED83" s="283" t="s">
        <v>888</v>
      </c>
      <c r="EE83" s="284" t="s">
        <v>888</v>
      </c>
    </row>
    <row r="84" spans="1:135" s="113" customFormat="1" hidden="1" x14ac:dyDescent="0.25">
      <c r="A84" s="106">
        <f>SUMIF('PY Ledger'!A:A,'10001'!C84,'PY Ledger'!D:D)</f>
        <v>3000</v>
      </c>
      <c r="B84" s="107">
        <f>SUMIF('PY Ledger'!A:A,'10001'!C84,'PY Ledger'!E:E)</f>
        <v>2300</v>
      </c>
      <c r="C84" s="105">
        <v>100014619</v>
      </c>
      <c r="D84" s="115" t="s">
        <v>34</v>
      </c>
      <c r="E84" s="110"/>
      <c r="F84" s="161">
        <v>100014619</v>
      </c>
      <c r="G84" s="198">
        <v>0</v>
      </c>
      <c r="H84" s="172"/>
      <c r="I84" s="195"/>
      <c r="J84" s="172"/>
      <c r="K84" s="195"/>
      <c r="L84" s="172"/>
      <c r="M84" s="195"/>
      <c r="N84" s="172"/>
      <c r="O84" s="195"/>
      <c r="P84" s="172"/>
      <c r="Q84" s="195"/>
      <c r="R84" s="172"/>
      <c r="S84" s="195"/>
      <c r="T84" s="172"/>
      <c r="U84" s="195"/>
      <c r="V84" s="172"/>
      <c r="W84" s="195"/>
      <c r="X84" s="172"/>
      <c r="Y84" s="195"/>
      <c r="Z84" s="172"/>
      <c r="AA84" s="195"/>
      <c r="AB84" s="172"/>
      <c r="AC84" s="195"/>
      <c r="AD84" s="172"/>
      <c r="AE84" s="195"/>
      <c r="AF84" s="172"/>
      <c r="AG84" s="195"/>
      <c r="AH84" s="172"/>
      <c r="AI84" s="195"/>
      <c r="AJ84" s="172"/>
      <c r="AK84" s="195"/>
      <c r="AL84" s="172"/>
      <c r="AM84" s="195"/>
      <c r="AN84" s="172"/>
      <c r="AO84" s="195"/>
      <c r="AP84" s="172"/>
      <c r="AQ84" s="195"/>
      <c r="AR84" s="172"/>
      <c r="AS84" s="195"/>
      <c r="AT84" s="172"/>
      <c r="AU84" s="195"/>
      <c r="AV84" s="172"/>
      <c r="AW84" s="195"/>
      <c r="AX84" s="172"/>
      <c r="AY84" s="195"/>
      <c r="AZ84" s="172"/>
      <c r="BA84" s="195"/>
      <c r="BB84" s="172"/>
      <c r="BC84" s="195"/>
      <c r="BD84" s="172"/>
      <c r="BE84" s="195"/>
      <c r="BF84" s="172"/>
      <c r="BG84" s="195"/>
      <c r="BH84" s="172"/>
      <c r="BI84" s="195"/>
      <c r="BJ84" s="412">
        <v>0</v>
      </c>
      <c r="BK84" s="425">
        <v>100014619</v>
      </c>
      <c r="BL84" s="414">
        <v>0</v>
      </c>
      <c r="BM84" s="429"/>
      <c r="BN84" s="430"/>
      <c r="BO84" s="429"/>
      <c r="BP84" s="430"/>
      <c r="BQ84" s="429"/>
      <c r="BR84" s="430"/>
      <c r="BS84" s="429"/>
      <c r="BT84" s="430"/>
      <c r="BU84" s="429"/>
      <c r="BV84" s="430"/>
      <c r="BW84" s="429"/>
      <c r="BX84" s="430"/>
      <c r="BY84" s="429"/>
      <c r="BZ84" s="430"/>
      <c r="CA84" s="429"/>
      <c r="CB84" s="430"/>
      <c r="CC84" s="429"/>
      <c r="CD84" s="430"/>
      <c r="CE84" s="429"/>
      <c r="CF84" s="430"/>
      <c r="CG84" s="429"/>
      <c r="CH84" s="430"/>
      <c r="CI84" s="429"/>
      <c r="CJ84" s="430"/>
      <c r="CK84" s="429"/>
      <c r="CL84" s="430"/>
      <c r="CM84" s="429"/>
      <c r="CN84" s="430"/>
      <c r="CO84" s="429"/>
      <c r="CP84" s="430"/>
      <c r="CQ84" s="429"/>
      <c r="CR84" s="430"/>
      <c r="CS84" s="429"/>
      <c r="CT84" s="430"/>
      <c r="CU84" s="429"/>
      <c r="CV84" s="430"/>
      <c r="CW84" s="429"/>
      <c r="CX84" s="430"/>
      <c r="CY84" s="429"/>
      <c r="CZ84" s="430"/>
      <c r="DA84" s="429"/>
      <c r="DB84" s="430"/>
      <c r="DC84" s="429"/>
      <c r="DD84" s="430"/>
      <c r="DE84" s="429"/>
      <c r="DF84" s="430"/>
      <c r="DG84" s="429"/>
      <c r="DH84" s="430"/>
      <c r="DI84" s="429"/>
      <c r="DJ84" s="430"/>
      <c r="DK84" s="429"/>
      <c r="DL84" s="430"/>
      <c r="DM84" s="429"/>
      <c r="DN84" s="430"/>
      <c r="DO84" s="412">
        <v>0</v>
      </c>
      <c r="DP84" s="423">
        <v>0</v>
      </c>
      <c r="DQ84" s="107">
        <v>0</v>
      </c>
      <c r="DR84" s="107"/>
      <c r="DS84" s="107"/>
      <c r="DT84" s="76"/>
      <c r="DU84" s="111"/>
      <c r="DV84" s="111">
        <f t="shared" si="44"/>
        <v>0</v>
      </c>
      <c r="DW84" s="108">
        <f t="shared" si="45"/>
        <v>0</v>
      </c>
      <c r="DX84" s="108"/>
      <c r="DY84" s="108"/>
      <c r="DZ84" s="108"/>
      <c r="EA84" s="108">
        <f t="shared" si="46"/>
        <v>0</v>
      </c>
      <c r="EB84" s="268" t="s">
        <v>939</v>
      </c>
      <c r="EC84" s="7">
        <f>SUMIF('CY Ledger'!A:A,'10001'!C84,'CY Ledger'!E:E)-DT84</f>
        <v>0</v>
      </c>
      <c r="ED84" s="283" t="s">
        <v>888</v>
      </c>
      <c r="EE84" s="284" t="s">
        <v>888</v>
      </c>
    </row>
    <row r="85" spans="1:135" s="113" customFormat="1" hidden="1" x14ac:dyDescent="0.25">
      <c r="A85" s="106">
        <f>SUMIF('PY Ledger'!A:A,'10001'!C85,'PY Ledger'!D:D)</f>
        <v>8500</v>
      </c>
      <c r="B85" s="107">
        <f>SUMIF('PY Ledger'!A:A,'10001'!C85,'PY Ledger'!E:E)</f>
        <v>10600</v>
      </c>
      <c r="C85" s="105">
        <v>100014622</v>
      </c>
      <c r="D85" s="115" t="s">
        <v>872</v>
      </c>
      <c r="E85" s="110"/>
      <c r="F85" s="161">
        <v>100014622</v>
      </c>
      <c r="G85" s="198">
        <v>0</v>
      </c>
      <c r="H85" s="172"/>
      <c r="I85" s="195"/>
      <c r="J85" s="172"/>
      <c r="K85" s="195"/>
      <c r="L85" s="172"/>
      <c r="M85" s="195"/>
      <c r="N85" s="172"/>
      <c r="O85" s="195"/>
      <c r="P85" s="172"/>
      <c r="Q85" s="195"/>
      <c r="R85" s="172"/>
      <c r="S85" s="195"/>
      <c r="T85" s="172"/>
      <c r="U85" s="195"/>
      <c r="V85" s="172"/>
      <c r="W85" s="195"/>
      <c r="X85" s="172"/>
      <c r="Y85" s="195"/>
      <c r="Z85" s="172"/>
      <c r="AA85" s="195"/>
      <c r="AB85" s="172"/>
      <c r="AC85" s="195"/>
      <c r="AD85" s="172"/>
      <c r="AE85" s="195"/>
      <c r="AF85" s="172"/>
      <c r="AG85" s="195"/>
      <c r="AH85" s="172"/>
      <c r="AI85" s="195"/>
      <c r="AJ85" s="172"/>
      <c r="AK85" s="195"/>
      <c r="AL85" s="172"/>
      <c r="AM85" s="195"/>
      <c r="AN85" s="172"/>
      <c r="AO85" s="195"/>
      <c r="AP85" s="172"/>
      <c r="AQ85" s="195"/>
      <c r="AR85" s="172"/>
      <c r="AS85" s="195"/>
      <c r="AT85" s="172"/>
      <c r="AU85" s="195"/>
      <c r="AV85" s="172"/>
      <c r="AW85" s="195"/>
      <c r="AX85" s="172"/>
      <c r="AY85" s="195"/>
      <c r="AZ85" s="172"/>
      <c r="BA85" s="195"/>
      <c r="BB85" s="172"/>
      <c r="BC85" s="195"/>
      <c r="BD85" s="172"/>
      <c r="BE85" s="195"/>
      <c r="BF85" s="172"/>
      <c r="BG85" s="195"/>
      <c r="BH85" s="172"/>
      <c r="BI85" s="195"/>
      <c r="BJ85" s="412">
        <v>0</v>
      </c>
      <c r="BK85" s="425">
        <v>100014622</v>
      </c>
      <c r="BL85" s="414">
        <v>0</v>
      </c>
      <c r="BM85" s="429"/>
      <c r="BN85" s="430"/>
      <c r="BO85" s="429"/>
      <c r="BP85" s="430"/>
      <c r="BQ85" s="429"/>
      <c r="BR85" s="430"/>
      <c r="BS85" s="429"/>
      <c r="BT85" s="430"/>
      <c r="BU85" s="429"/>
      <c r="BV85" s="430"/>
      <c r="BW85" s="429"/>
      <c r="BX85" s="430"/>
      <c r="BY85" s="429"/>
      <c r="BZ85" s="430"/>
      <c r="CA85" s="429"/>
      <c r="CB85" s="430"/>
      <c r="CC85" s="429"/>
      <c r="CD85" s="430"/>
      <c r="CE85" s="429"/>
      <c r="CF85" s="430"/>
      <c r="CG85" s="429"/>
      <c r="CH85" s="430"/>
      <c r="CI85" s="429"/>
      <c r="CJ85" s="430"/>
      <c r="CK85" s="429"/>
      <c r="CL85" s="430"/>
      <c r="CM85" s="429"/>
      <c r="CN85" s="430"/>
      <c r="CO85" s="429"/>
      <c r="CP85" s="430"/>
      <c r="CQ85" s="429"/>
      <c r="CR85" s="430"/>
      <c r="CS85" s="429"/>
      <c r="CT85" s="430"/>
      <c r="CU85" s="429"/>
      <c r="CV85" s="430"/>
      <c r="CW85" s="429"/>
      <c r="CX85" s="430"/>
      <c r="CY85" s="429"/>
      <c r="CZ85" s="430"/>
      <c r="DA85" s="429"/>
      <c r="DB85" s="430"/>
      <c r="DC85" s="429"/>
      <c r="DD85" s="430"/>
      <c r="DE85" s="429"/>
      <c r="DF85" s="430"/>
      <c r="DG85" s="429"/>
      <c r="DH85" s="430"/>
      <c r="DI85" s="429"/>
      <c r="DJ85" s="430"/>
      <c r="DK85" s="429"/>
      <c r="DL85" s="430"/>
      <c r="DM85" s="429"/>
      <c r="DN85" s="430"/>
      <c r="DO85" s="412">
        <v>0</v>
      </c>
      <c r="DP85" s="423">
        <v>0</v>
      </c>
      <c r="DQ85" s="107">
        <v>0</v>
      </c>
      <c r="DR85" s="107"/>
      <c r="DS85" s="107"/>
      <c r="DT85" s="76"/>
      <c r="DU85" s="111"/>
      <c r="DV85" s="111">
        <f t="shared" si="44"/>
        <v>0</v>
      </c>
      <c r="DW85" s="108">
        <f t="shared" si="45"/>
        <v>0</v>
      </c>
      <c r="DX85" s="108"/>
      <c r="DY85" s="108"/>
      <c r="DZ85" s="108"/>
      <c r="EA85" s="108">
        <f t="shared" si="46"/>
        <v>0</v>
      </c>
      <c r="EB85" s="268" t="s">
        <v>939</v>
      </c>
      <c r="EC85" s="7">
        <f>SUMIF('CY Ledger'!A:A,'10001'!C85,'CY Ledger'!E:E)-DT85</f>
        <v>0</v>
      </c>
      <c r="ED85" s="283" t="s">
        <v>888</v>
      </c>
      <c r="EE85" s="284" t="s">
        <v>888</v>
      </c>
    </row>
    <row r="86" spans="1:135" s="113" customFormat="1" hidden="1" x14ac:dyDescent="0.25">
      <c r="A86" s="106">
        <f>SUMIF('PY Ledger'!A:A,'10001'!C86,'PY Ledger'!D:D)</f>
        <v>900</v>
      </c>
      <c r="B86" s="107">
        <f>SUMIF('PY Ledger'!A:A,'10001'!C86,'PY Ledger'!E:E)</f>
        <v>1200</v>
      </c>
      <c r="C86" s="105">
        <v>100014623</v>
      </c>
      <c r="D86" s="115" t="s">
        <v>873</v>
      </c>
      <c r="E86" s="110"/>
      <c r="F86" s="161">
        <v>100014623</v>
      </c>
      <c r="G86" s="198">
        <v>0</v>
      </c>
      <c r="H86" s="172"/>
      <c r="I86" s="195"/>
      <c r="J86" s="172"/>
      <c r="K86" s="195"/>
      <c r="L86" s="172"/>
      <c r="M86" s="195"/>
      <c r="N86" s="172"/>
      <c r="O86" s="195"/>
      <c r="P86" s="172"/>
      <c r="Q86" s="195"/>
      <c r="R86" s="172"/>
      <c r="S86" s="195"/>
      <c r="T86" s="172"/>
      <c r="U86" s="195"/>
      <c r="V86" s="172"/>
      <c r="W86" s="195"/>
      <c r="X86" s="172"/>
      <c r="Y86" s="195"/>
      <c r="Z86" s="172"/>
      <c r="AA86" s="195"/>
      <c r="AB86" s="172"/>
      <c r="AC86" s="195"/>
      <c r="AD86" s="172"/>
      <c r="AE86" s="195"/>
      <c r="AF86" s="172"/>
      <c r="AG86" s="195"/>
      <c r="AH86" s="172"/>
      <c r="AI86" s="195"/>
      <c r="AJ86" s="172"/>
      <c r="AK86" s="195"/>
      <c r="AL86" s="172"/>
      <c r="AM86" s="195"/>
      <c r="AN86" s="172"/>
      <c r="AO86" s="195"/>
      <c r="AP86" s="172"/>
      <c r="AQ86" s="195"/>
      <c r="AR86" s="172"/>
      <c r="AS86" s="195"/>
      <c r="AT86" s="172"/>
      <c r="AU86" s="195"/>
      <c r="AV86" s="172"/>
      <c r="AW86" s="195"/>
      <c r="AX86" s="172"/>
      <c r="AY86" s="195"/>
      <c r="AZ86" s="172"/>
      <c r="BA86" s="195"/>
      <c r="BB86" s="172"/>
      <c r="BC86" s="195"/>
      <c r="BD86" s="172"/>
      <c r="BE86" s="195"/>
      <c r="BF86" s="172"/>
      <c r="BG86" s="195"/>
      <c r="BH86" s="172"/>
      <c r="BI86" s="195"/>
      <c r="BJ86" s="412">
        <v>0</v>
      </c>
      <c r="BK86" s="425">
        <v>100014623</v>
      </c>
      <c r="BL86" s="414">
        <v>0</v>
      </c>
      <c r="BM86" s="429"/>
      <c r="BN86" s="430"/>
      <c r="BO86" s="429"/>
      <c r="BP86" s="430"/>
      <c r="BQ86" s="429"/>
      <c r="BR86" s="430"/>
      <c r="BS86" s="429"/>
      <c r="BT86" s="430"/>
      <c r="BU86" s="429"/>
      <c r="BV86" s="430"/>
      <c r="BW86" s="429"/>
      <c r="BX86" s="430"/>
      <c r="BY86" s="429"/>
      <c r="BZ86" s="430"/>
      <c r="CA86" s="429"/>
      <c r="CB86" s="430"/>
      <c r="CC86" s="429"/>
      <c r="CD86" s="430"/>
      <c r="CE86" s="429"/>
      <c r="CF86" s="430"/>
      <c r="CG86" s="429"/>
      <c r="CH86" s="430"/>
      <c r="CI86" s="429"/>
      <c r="CJ86" s="430"/>
      <c r="CK86" s="429"/>
      <c r="CL86" s="430"/>
      <c r="CM86" s="429"/>
      <c r="CN86" s="430"/>
      <c r="CO86" s="429"/>
      <c r="CP86" s="430"/>
      <c r="CQ86" s="429"/>
      <c r="CR86" s="430"/>
      <c r="CS86" s="429"/>
      <c r="CT86" s="430"/>
      <c r="CU86" s="429"/>
      <c r="CV86" s="430"/>
      <c r="CW86" s="429"/>
      <c r="CX86" s="430"/>
      <c r="CY86" s="429"/>
      <c r="CZ86" s="430"/>
      <c r="DA86" s="429"/>
      <c r="DB86" s="430"/>
      <c r="DC86" s="429"/>
      <c r="DD86" s="430"/>
      <c r="DE86" s="429"/>
      <c r="DF86" s="430"/>
      <c r="DG86" s="429"/>
      <c r="DH86" s="430"/>
      <c r="DI86" s="429"/>
      <c r="DJ86" s="430"/>
      <c r="DK86" s="429"/>
      <c r="DL86" s="430"/>
      <c r="DM86" s="429"/>
      <c r="DN86" s="430"/>
      <c r="DO86" s="412">
        <v>0</v>
      </c>
      <c r="DP86" s="423">
        <v>0</v>
      </c>
      <c r="DQ86" s="107">
        <v>0</v>
      </c>
      <c r="DR86" s="107"/>
      <c r="DS86" s="107"/>
      <c r="DT86" s="76"/>
      <c r="DU86" s="111"/>
      <c r="DV86" s="111">
        <f t="shared" si="44"/>
        <v>0</v>
      </c>
      <c r="DW86" s="108">
        <f t="shared" si="45"/>
        <v>0</v>
      </c>
      <c r="DX86" s="108"/>
      <c r="DY86" s="108"/>
      <c r="DZ86" s="108"/>
      <c r="EA86" s="108">
        <f t="shared" si="46"/>
        <v>0</v>
      </c>
      <c r="EB86" s="268" t="s">
        <v>939</v>
      </c>
      <c r="EC86" s="7">
        <f>SUMIF('CY Ledger'!A:A,'10001'!C86,'CY Ledger'!E:E)-DT86</f>
        <v>0</v>
      </c>
      <c r="ED86" s="283" t="s">
        <v>888</v>
      </c>
      <c r="EE86" s="284" t="s">
        <v>888</v>
      </c>
    </row>
    <row r="87" spans="1:135" s="1" customFormat="1" hidden="1" x14ac:dyDescent="0.25">
      <c r="A87" s="17">
        <f>SUM(A76:A86)</f>
        <v>140200</v>
      </c>
      <c r="B87" s="18">
        <f>SUM(B76:B86)</f>
        <v>147700</v>
      </c>
      <c r="C87" s="67"/>
      <c r="D87" s="94" t="s">
        <v>36</v>
      </c>
      <c r="E87" s="102"/>
      <c r="F87" s="173"/>
      <c r="G87" s="183"/>
      <c r="H87" s="164"/>
      <c r="I87" s="199"/>
      <c r="J87" s="164"/>
      <c r="K87" s="199"/>
      <c r="L87" s="164"/>
      <c r="M87" s="199"/>
      <c r="N87" s="164"/>
      <c r="O87" s="199"/>
      <c r="P87" s="164"/>
      <c r="Q87" s="199"/>
      <c r="R87" s="164"/>
      <c r="S87" s="199"/>
      <c r="T87" s="164"/>
      <c r="U87" s="199"/>
      <c r="V87" s="164"/>
      <c r="W87" s="199"/>
      <c r="X87" s="164"/>
      <c r="Y87" s="199"/>
      <c r="Z87" s="164"/>
      <c r="AA87" s="199"/>
      <c r="AB87" s="164"/>
      <c r="AC87" s="199"/>
      <c r="AD87" s="164"/>
      <c r="AE87" s="199"/>
      <c r="AF87" s="164"/>
      <c r="AG87" s="199"/>
      <c r="AH87" s="164"/>
      <c r="AI87" s="199"/>
      <c r="AJ87" s="164"/>
      <c r="AK87" s="199"/>
      <c r="AL87" s="164"/>
      <c r="AM87" s="199"/>
      <c r="AN87" s="164"/>
      <c r="AO87" s="199"/>
      <c r="AP87" s="164"/>
      <c r="AQ87" s="199"/>
      <c r="AR87" s="164"/>
      <c r="AS87" s="199"/>
      <c r="AT87" s="164"/>
      <c r="AU87" s="199"/>
      <c r="AV87" s="164"/>
      <c r="AW87" s="199"/>
      <c r="AX87" s="164"/>
      <c r="AY87" s="199"/>
      <c r="AZ87" s="164"/>
      <c r="BA87" s="199"/>
      <c r="BB87" s="164"/>
      <c r="BC87" s="199"/>
      <c r="BD87" s="164"/>
      <c r="BE87" s="199"/>
      <c r="BF87" s="164"/>
      <c r="BG87" s="199"/>
      <c r="BH87" s="164"/>
      <c r="BI87" s="199"/>
      <c r="BJ87" s="417">
        <v>0</v>
      </c>
      <c r="BK87" s="418"/>
      <c r="BL87" s="419"/>
      <c r="BM87" s="420"/>
      <c r="BN87" s="386"/>
      <c r="BO87" s="420"/>
      <c r="BP87" s="386"/>
      <c r="BQ87" s="420"/>
      <c r="BR87" s="386"/>
      <c r="BS87" s="420"/>
      <c r="BT87" s="386"/>
      <c r="BU87" s="420"/>
      <c r="BV87" s="386"/>
      <c r="BW87" s="420"/>
      <c r="BX87" s="386"/>
      <c r="BY87" s="420"/>
      <c r="BZ87" s="386"/>
      <c r="CA87" s="420"/>
      <c r="CB87" s="386"/>
      <c r="CC87" s="420"/>
      <c r="CD87" s="386"/>
      <c r="CE87" s="420"/>
      <c r="CF87" s="386"/>
      <c r="CG87" s="420"/>
      <c r="CH87" s="386"/>
      <c r="CI87" s="420"/>
      <c r="CJ87" s="386"/>
      <c r="CK87" s="420"/>
      <c r="CL87" s="386"/>
      <c r="CM87" s="420"/>
      <c r="CN87" s="386"/>
      <c r="CO87" s="420"/>
      <c r="CP87" s="386"/>
      <c r="CQ87" s="420"/>
      <c r="CR87" s="386"/>
      <c r="CS87" s="420"/>
      <c r="CT87" s="386"/>
      <c r="CU87" s="420"/>
      <c r="CV87" s="386"/>
      <c r="CW87" s="420"/>
      <c r="CX87" s="386"/>
      <c r="CY87" s="420"/>
      <c r="CZ87" s="386"/>
      <c r="DA87" s="420"/>
      <c r="DB87" s="386"/>
      <c r="DC87" s="420"/>
      <c r="DD87" s="386"/>
      <c r="DE87" s="420"/>
      <c r="DF87" s="386"/>
      <c r="DG87" s="420"/>
      <c r="DH87" s="386"/>
      <c r="DI87" s="420"/>
      <c r="DJ87" s="386"/>
      <c r="DK87" s="420"/>
      <c r="DL87" s="386"/>
      <c r="DM87" s="420"/>
      <c r="DN87" s="386"/>
      <c r="DO87" s="417">
        <v>0</v>
      </c>
      <c r="DP87" s="389">
        <v>0</v>
      </c>
      <c r="DQ87" s="18">
        <f t="shared" ref="DQ87:DV87" si="47">SUM(DQ76:DQ86)</f>
        <v>0</v>
      </c>
      <c r="DR87" s="18">
        <f t="shared" si="47"/>
        <v>0</v>
      </c>
      <c r="DS87" s="239"/>
      <c r="DT87" s="76">
        <f t="shared" si="47"/>
        <v>0</v>
      </c>
      <c r="DU87" s="249"/>
      <c r="DV87" s="59">
        <f t="shared" si="47"/>
        <v>0</v>
      </c>
      <c r="DW87" s="239">
        <f t="shared" ref="DW87:EA87" si="48">SUM(DW76:DW86)</f>
        <v>0</v>
      </c>
      <c r="DX87" s="239">
        <f t="shared" si="48"/>
        <v>0</v>
      </c>
      <c r="DY87" s="239">
        <f t="shared" si="48"/>
        <v>0</v>
      </c>
      <c r="DZ87" s="239">
        <f t="shared" si="48"/>
        <v>0</v>
      </c>
      <c r="EA87" s="239">
        <f t="shared" si="48"/>
        <v>0</v>
      </c>
      <c r="EB87" s="117"/>
      <c r="EC87" s="7"/>
      <c r="ED87" s="273"/>
      <c r="EE87" s="274"/>
    </row>
    <row r="88" spans="1:135" s="113" customFormat="1" x14ac:dyDescent="0.25">
      <c r="A88" s="106"/>
      <c r="B88" s="107"/>
      <c r="C88" s="105"/>
      <c r="D88" s="109"/>
      <c r="E88" s="110"/>
      <c r="F88" s="161"/>
      <c r="G88" s="187"/>
      <c r="H88" s="172"/>
      <c r="I88" s="195"/>
      <c r="J88" s="172"/>
      <c r="K88" s="195"/>
      <c r="L88" s="172"/>
      <c r="M88" s="195"/>
      <c r="N88" s="172"/>
      <c r="O88" s="195"/>
      <c r="P88" s="172"/>
      <c r="Q88" s="195"/>
      <c r="R88" s="172"/>
      <c r="S88" s="195"/>
      <c r="T88" s="172"/>
      <c r="U88" s="195"/>
      <c r="V88" s="172"/>
      <c r="W88" s="195"/>
      <c r="X88" s="172"/>
      <c r="Y88" s="195"/>
      <c r="Z88" s="172"/>
      <c r="AA88" s="195"/>
      <c r="AB88" s="172"/>
      <c r="AC88" s="195"/>
      <c r="AD88" s="172"/>
      <c r="AE88" s="195"/>
      <c r="AF88" s="172"/>
      <c r="AG88" s="195"/>
      <c r="AH88" s="172"/>
      <c r="AI88" s="195"/>
      <c r="AJ88" s="172"/>
      <c r="AK88" s="195"/>
      <c r="AL88" s="172"/>
      <c r="AM88" s="195"/>
      <c r="AN88" s="172"/>
      <c r="AO88" s="195"/>
      <c r="AP88" s="172"/>
      <c r="AQ88" s="195"/>
      <c r="AR88" s="172"/>
      <c r="AS88" s="195"/>
      <c r="AT88" s="172"/>
      <c r="AU88" s="195"/>
      <c r="AV88" s="172"/>
      <c r="AW88" s="195"/>
      <c r="AX88" s="172"/>
      <c r="AY88" s="195"/>
      <c r="AZ88" s="172"/>
      <c r="BA88" s="195"/>
      <c r="BB88" s="172"/>
      <c r="BC88" s="195"/>
      <c r="BD88" s="172"/>
      <c r="BE88" s="195"/>
      <c r="BF88" s="172"/>
      <c r="BG88" s="195"/>
      <c r="BH88" s="172"/>
      <c r="BI88" s="195"/>
      <c r="BJ88" s="417"/>
      <c r="BK88" s="425"/>
      <c r="BL88" s="431"/>
      <c r="BM88" s="429"/>
      <c r="BN88" s="430"/>
      <c r="BO88" s="429"/>
      <c r="BP88" s="430"/>
      <c r="BQ88" s="429"/>
      <c r="BR88" s="430"/>
      <c r="BS88" s="429"/>
      <c r="BT88" s="430"/>
      <c r="BU88" s="429"/>
      <c r="BV88" s="430"/>
      <c r="BW88" s="429"/>
      <c r="BX88" s="430"/>
      <c r="BY88" s="429"/>
      <c r="BZ88" s="430"/>
      <c r="CA88" s="429"/>
      <c r="CB88" s="430"/>
      <c r="CC88" s="429"/>
      <c r="CD88" s="430"/>
      <c r="CE88" s="429"/>
      <c r="CF88" s="430"/>
      <c r="CG88" s="429"/>
      <c r="CH88" s="430"/>
      <c r="CI88" s="429"/>
      <c r="CJ88" s="430"/>
      <c r="CK88" s="429"/>
      <c r="CL88" s="430"/>
      <c r="CM88" s="429"/>
      <c r="CN88" s="430"/>
      <c r="CO88" s="429"/>
      <c r="CP88" s="430"/>
      <c r="CQ88" s="429"/>
      <c r="CR88" s="430"/>
      <c r="CS88" s="429"/>
      <c r="CT88" s="430"/>
      <c r="CU88" s="429"/>
      <c r="CV88" s="430"/>
      <c r="CW88" s="429"/>
      <c r="CX88" s="430"/>
      <c r="CY88" s="429"/>
      <c r="CZ88" s="430"/>
      <c r="DA88" s="429"/>
      <c r="DB88" s="430"/>
      <c r="DC88" s="429"/>
      <c r="DD88" s="430"/>
      <c r="DE88" s="429"/>
      <c r="DF88" s="430"/>
      <c r="DG88" s="429"/>
      <c r="DH88" s="430"/>
      <c r="DI88" s="429"/>
      <c r="DJ88" s="430"/>
      <c r="DK88" s="429"/>
      <c r="DL88" s="430"/>
      <c r="DM88" s="429"/>
      <c r="DN88" s="430"/>
      <c r="DO88" s="417"/>
      <c r="DP88" s="423"/>
      <c r="DQ88" s="107"/>
      <c r="DR88" s="107"/>
      <c r="DS88" s="107"/>
      <c r="DT88" s="112"/>
      <c r="DU88" s="111"/>
      <c r="DV88" s="111"/>
      <c r="DW88" s="107"/>
      <c r="DX88" s="107"/>
      <c r="DY88" s="107"/>
      <c r="DZ88" s="107"/>
      <c r="EA88" s="107"/>
      <c r="EB88" s="268"/>
      <c r="EC88" s="7"/>
      <c r="ED88" s="283"/>
      <c r="EE88" s="284"/>
    </row>
    <row r="89" spans="1:135" s="1" customFormat="1" ht="15.75" thickBot="1" x14ac:dyDescent="0.3">
      <c r="A89" s="20">
        <f>+A87+A73+A20+A15</f>
        <v>1376100</v>
      </c>
      <c r="B89" s="21">
        <f>+B87+B73+B20+B15</f>
        <v>1391200</v>
      </c>
      <c r="C89" s="69"/>
      <c r="D89" s="96" t="s">
        <v>37</v>
      </c>
      <c r="E89" s="104"/>
      <c r="F89" s="162"/>
      <c r="G89" s="182">
        <v>194956.38</v>
      </c>
      <c r="H89" s="171"/>
      <c r="I89" s="185">
        <v>404.31</v>
      </c>
      <c r="J89" s="171"/>
      <c r="K89" s="185">
        <v>93530.58</v>
      </c>
      <c r="L89" s="171"/>
      <c r="M89" s="185">
        <v>41169.869999999995</v>
      </c>
      <c r="N89" s="171"/>
      <c r="O89" s="185">
        <v>5893.22</v>
      </c>
      <c r="P89" s="171"/>
      <c r="Q89" s="185">
        <v>0</v>
      </c>
      <c r="R89" s="171"/>
      <c r="S89" s="185">
        <v>57434.8</v>
      </c>
      <c r="T89" s="171"/>
      <c r="U89" s="185">
        <v>625.81000000000006</v>
      </c>
      <c r="V89" s="171"/>
      <c r="W89" s="185">
        <v>-6916.8200000000006</v>
      </c>
      <c r="X89" s="171"/>
      <c r="Y89" s="185">
        <v>1511.8600000000001</v>
      </c>
      <c r="Z89" s="171"/>
      <c r="AA89" s="185">
        <v>1695.05</v>
      </c>
      <c r="AB89" s="171"/>
      <c r="AC89" s="185">
        <v>172.00000000000011</v>
      </c>
      <c r="AD89" s="171"/>
      <c r="AE89" s="185">
        <v>6719.84</v>
      </c>
      <c r="AF89" s="171"/>
      <c r="AG89" s="185">
        <v>243.93</v>
      </c>
      <c r="AH89" s="171"/>
      <c r="AI89" s="185">
        <v>2804.8</v>
      </c>
      <c r="AJ89" s="171"/>
      <c r="AK89" s="185">
        <v>4395</v>
      </c>
      <c r="AL89" s="171"/>
      <c r="AM89" s="185">
        <v>0</v>
      </c>
      <c r="AN89" s="171"/>
      <c r="AO89" s="185">
        <v>70.87</v>
      </c>
      <c r="AP89" s="171"/>
      <c r="AQ89" s="185">
        <v>195.35000000000002</v>
      </c>
      <c r="AR89" s="171"/>
      <c r="AS89" s="185">
        <v>45</v>
      </c>
      <c r="AT89" s="171"/>
      <c r="AU89" s="185">
        <v>274.28999999999996</v>
      </c>
      <c r="AV89" s="171"/>
      <c r="AW89" s="185">
        <v>2125.1</v>
      </c>
      <c r="AX89" s="171"/>
      <c r="AY89" s="185">
        <v>746.5</v>
      </c>
      <c r="AZ89" s="171"/>
      <c r="BA89" s="185">
        <v>-535.04</v>
      </c>
      <c r="BB89" s="171"/>
      <c r="BC89" s="185">
        <v>283</v>
      </c>
      <c r="BD89" s="171"/>
      <c r="BE89" s="185">
        <v>-867.51</v>
      </c>
      <c r="BF89" s="171"/>
      <c r="BG89" s="185">
        <v>7017.6400000000012</v>
      </c>
      <c r="BH89" s="171"/>
      <c r="BI89" s="185">
        <v>144.16</v>
      </c>
      <c r="BJ89" s="432">
        <v>414139.99</v>
      </c>
      <c r="BK89" s="433"/>
      <c r="BL89" s="434">
        <v>58657.619999999995</v>
      </c>
      <c r="BM89" s="435"/>
      <c r="BN89" s="393">
        <v>2006.8300000000002</v>
      </c>
      <c r="BO89" s="435"/>
      <c r="BP89" s="393">
        <v>31223.75</v>
      </c>
      <c r="BQ89" s="435"/>
      <c r="BR89" s="393">
        <v>18432.62</v>
      </c>
      <c r="BS89" s="435"/>
      <c r="BT89" s="393">
        <v>9159.6299999999992</v>
      </c>
      <c r="BU89" s="435"/>
      <c r="BV89" s="393">
        <v>0</v>
      </c>
      <c r="BW89" s="435"/>
      <c r="BX89" s="393">
        <v>0</v>
      </c>
      <c r="BY89" s="435"/>
      <c r="BZ89" s="393">
        <v>964.9</v>
      </c>
      <c r="CA89" s="435"/>
      <c r="CB89" s="393">
        <v>11375.25</v>
      </c>
      <c r="CC89" s="435"/>
      <c r="CD89" s="393">
        <v>10447.9</v>
      </c>
      <c r="CE89" s="435"/>
      <c r="CF89" s="393">
        <v>315.5</v>
      </c>
      <c r="CG89" s="435"/>
      <c r="CH89" s="393">
        <v>2867.79</v>
      </c>
      <c r="CI89" s="435"/>
      <c r="CJ89" s="393">
        <v>5144</v>
      </c>
      <c r="CK89" s="435"/>
      <c r="CL89" s="393">
        <v>2359.73</v>
      </c>
      <c r="CM89" s="435"/>
      <c r="CN89" s="393">
        <v>5083.8500000000004</v>
      </c>
      <c r="CO89" s="435"/>
      <c r="CP89" s="393">
        <v>683.5</v>
      </c>
      <c r="CQ89" s="435"/>
      <c r="CR89" s="393">
        <v>19.95</v>
      </c>
      <c r="CS89" s="435"/>
      <c r="CT89" s="393">
        <v>696</v>
      </c>
      <c r="CU89" s="435"/>
      <c r="CV89" s="393">
        <v>2546.75</v>
      </c>
      <c r="CW89" s="435"/>
      <c r="CX89" s="393">
        <v>1929</v>
      </c>
      <c r="CY89" s="435"/>
      <c r="CZ89" s="393">
        <v>1375.95</v>
      </c>
      <c r="DA89" s="435"/>
      <c r="DB89" s="393">
        <v>193.5</v>
      </c>
      <c r="DC89" s="435"/>
      <c r="DD89" s="393">
        <v>684.3</v>
      </c>
      <c r="DE89" s="435"/>
      <c r="DF89" s="393">
        <v>1774.9</v>
      </c>
      <c r="DG89" s="435"/>
      <c r="DH89" s="393">
        <v>200</v>
      </c>
      <c r="DI89" s="435"/>
      <c r="DJ89" s="393">
        <v>1353.01</v>
      </c>
      <c r="DK89" s="435"/>
      <c r="DL89" s="393">
        <v>2783.35</v>
      </c>
      <c r="DM89" s="435"/>
      <c r="DN89" s="393">
        <v>584</v>
      </c>
      <c r="DO89" s="432">
        <v>172863.58000000002</v>
      </c>
      <c r="DP89" s="390">
        <v>587003.56999999995</v>
      </c>
      <c r="DQ89" s="21">
        <f t="shared" ref="DQ89:EA89" si="49">+DQ87+DQ73+DQ20+DQ15</f>
        <v>1150300</v>
      </c>
      <c r="DR89" s="21">
        <f t="shared" si="49"/>
        <v>0</v>
      </c>
      <c r="DS89" s="240">
        <f t="shared" si="49"/>
        <v>1150300</v>
      </c>
      <c r="DT89" s="77">
        <f t="shared" si="49"/>
        <v>563296.42999999982</v>
      </c>
      <c r="DU89" s="240">
        <f t="shared" si="49"/>
        <v>-91500</v>
      </c>
      <c r="DV89" s="60">
        <f t="shared" si="49"/>
        <v>1058800</v>
      </c>
      <c r="DW89" s="240">
        <f t="shared" si="49"/>
        <v>1150300</v>
      </c>
      <c r="DX89" s="240">
        <f t="shared" si="49"/>
        <v>0</v>
      </c>
      <c r="DY89" s="240">
        <f t="shared" si="49"/>
        <v>-111600</v>
      </c>
      <c r="DZ89" s="240">
        <f t="shared" si="49"/>
        <v>0</v>
      </c>
      <c r="EA89" s="240">
        <f t="shared" si="49"/>
        <v>1038700</v>
      </c>
      <c r="EB89" s="133"/>
      <c r="EC89" s="7"/>
      <c r="ED89" s="275"/>
      <c r="EE89" s="276"/>
    </row>
    <row r="90" spans="1:135" s="85" customFormat="1" ht="12" hidden="1" x14ac:dyDescent="0.2">
      <c r="A90" s="82">
        <f>1380500-A89</f>
        <v>4400</v>
      </c>
      <c r="B90" s="82"/>
      <c r="C90" s="83"/>
      <c r="D90" s="84" t="s">
        <v>758</v>
      </c>
      <c r="E90" s="84"/>
      <c r="F90" s="156"/>
      <c r="G90" s="186">
        <v>-22.100000000005821</v>
      </c>
      <c r="H90" s="84"/>
      <c r="I90" s="197">
        <v>0</v>
      </c>
      <c r="J90" s="84"/>
      <c r="K90" s="197">
        <v>0</v>
      </c>
      <c r="L90" s="84"/>
      <c r="M90" s="197">
        <v>0</v>
      </c>
      <c r="N90" s="84"/>
      <c r="O90" s="197">
        <v>0</v>
      </c>
      <c r="P90" s="84"/>
      <c r="Q90" s="197">
        <v>0</v>
      </c>
      <c r="R90" s="84"/>
      <c r="S90" s="197">
        <v>0</v>
      </c>
      <c r="T90" s="84"/>
      <c r="U90" s="197">
        <v>0</v>
      </c>
      <c r="V90" s="84"/>
      <c r="W90" s="197">
        <v>0</v>
      </c>
      <c r="X90" s="84"/>
      <c r="Y90" s="197">
        <v>0</v>
      </c>
      <c r="Z90" s="84"/>
      <c r="AA90" s="197">
        <v>0</v>
      </c>
      <c r="AB90" s="84"/>
      <c r="AC90" s="197">
        <v>0</v>
      </c>
      <c r="AD90" s="84"/>
      <c r="AE90" s="197">
        <v>0</v>
      </c>
      <c r="AF90" s="84"/>
      <c r="AG90" s="197">
        <v>0</v>
      </c>
      <c r="AH90" s="84">
        <v>0</v>
      </c>
      <c r="AI90" s="197">
        <v>0</v>
      </c>
      <c r="AJ90" s="84"/>
      <c r="AK90" s="197">
        <v>0</v>
      </c>
      <c r="AL90" s="84"/>
      <c r="AM90" s="197">
        <v>0</v>
      </c>
      <c r="AN90" s="84"/>
      <c r="AO90" s="197">
        <v>0</v>
      </c>
      <c r="AP90" s="84"/>
      <c r="AQ90" s="197">
        <v>0</v>
      </c>
      <c r="AR90" s="84"/>
      <c r="AS90" s="197">
        <v>0</v>
      </c>
      <c r="AT90" s="84"/>
      <c r="AU90" s="197">
        <v>0</v>
      </c>
      <c r="AV90" s="84"/>
      <c r="AW90" s="197">
        <v>0</v>
      </c>
      <c r="AX90" s="84"/>
      <c r="AY90" s="197">
        <v>0</v>
      </c>
      <c r="AZ90" s="84"/>
      <c r="BA90" s="197">
        <v>0</v>
      </c>
      <c r="BB90" s="84"/>
      <c r="BC90" s="197">
        <v>0</v>
      </c>
      <c r="BD90" s="84"/>
      <c r="BE90" s="197">
        <v>0</v>
      </c>
      <c r="BF90" s="84"/>
      <c r="BG90" s="197">
        <v>0</v>
      </c>
      <c r="BH90" s="84"/>
      <c r="BI90" s="197">
        <v>0</v>
      </c>
      <c r="BJ90" s="436">
        <v>-22.10000000015134</v>
      </c>
      <c r="BK90" s="437"/>
      <c r="BL90" s="437">
        <v>0</v>
      </c>
      <c r="BM90" s="437"/>
      <c r="BN90" s="437">
        <v>0</v>
      </c>
      <c r="BO90" s="437"/>
      <c r="BP90" s="437">
        <v>400</v>
      </c>
      <c r="BQ90" s="437"/>
      <c r="BR90" s="437">
        <v>40.000000000003638</v>
      </c>
      <c r="BS90" s="437"/>
      <c r="BT90" s="437">
        <v>0</v>
      </c>
      <c r="BU90" s="437"/>
      <c r="BV90" s="437">
        <v>0</v>
      </c>
      <c r="BW90" s="437"/>
      <c r="BX90" s="437">
        <v>0</v>
      </c>
      <c r="BY90" s="437"/>
      <c r="BZ90" s="437">
        <v>0</v>
      </c>
      <c r="CA90" s="437"/>
      <c r="CB90" s="437">
        <v>0</v>
      </c>
      <c r="CC90" s="437"/>
      <c r="CD90" s="437">
        <v>0</v>
      </c>
      <c r="CE90" s="437"/>
      <c r="CF90" s="437">
        <v>0</v>
      </c>
      <c r="CG90" s="437"/>
      <c r="CH90" s="437">
        <v>0</v>
      </c>
      <c r="CI90" s="437"/>
      <c r="CJ90" s="437">
        <v>0</v>
      </c>
      <c r="CK90" s="437"/>
      <c r="CL90" s="437">
        <v>0</v>
      </c>
      <c r="CM90" s="437"/>
      <c r="CN90" s="437">
        <v>0</v>
      </c>
      <c r="CO90" s="437"/>
      <c r="CP90" s="437">
        <v>0</v>
      </c>
      <c r="CQ90" s="437"/>
      <c r="CR90" s="437">
        <v>0</v>
      </c>
      <c r="CS90" s="437"/>
      <c r="CT90" s="437">
        <v>0</v>
      </c>
      <c r="CU90" s="437"/>
      <c r="CV90" s="437">
        <v>0</v>
      </c>
      <c r="CW90" s="437"/>
      <c r="CX90" s="437">
        <v>0</v>
      </c>
      <c r="CY90" s="437"/>
      <c r="CZ90" s="437">
        <v>0</v>
      </c>
      <c r="DA90" s="437"/>
      <c r="DB90" s="437">
        <v>0</v>
      </c>
      <c r="DC90" s="437"/>
      <c r="DD90" s="437">
        <v>0</v>
      </c>
      <c r="DE90" s="437"/>
      <c r="DF90" s="437">
        <v>0</v>
      </c>
      <c r="DG90" s="437"/>
      <c r="DH90" s="437">
        <v>0</v>
      </c>
      <c r="DI90" s="437"/>
      <c r="DJ90" s="437">
        <v>0</v>
      </c>
      <c r="DK90" s="437"/>
      <c r="DL90" s="437">
        <v>0</v>
      </c>
      <c r="DM90" s="437"/>
      <c r="DN90" s="437">
        <v>0</v>
      </c>
      <c r="DO90" s="436">
        <v>440.00000000000364</v>
      </c>
      <c r="DP90" s="438">
        <v>61753.04999999993</v>
      </c>
      <c r="DQ90" s="82">
        <f>1414200-DQ89</f>
        <v>263900</v>
      </c>
      <c r="DR90" s="82"/>
      <c r="DS90" s="82"/>
      <c r="DT90" s="82">
        <f>SUM(DQ89:DR89)-DT89</f>
        <v>587003.57000000018</v>
      </c>
      <c r="DU90" s="82"/>
      <c r="DV90" s="82"/>
      <c r="DW90" s="82"/>
      <c r="DX90" s="82"/>
      <c r="DY90" s="82"/>
      <c r="DZ90" s="82"/>
      <c r="EA90" s="82"/>
      <c r="EC90" s="85">
        <f>SUM(EC8:EC89)</f>
        <v>587928.56999999995</v>
      </c>
      <c r="ED90" s="277"/>
      <c r="EE90" s="277"/>
    </row>
    <row r="91" spans="1:135" s="85" customFormat="1" ht="12" hidden="1" x14ac:dyDescent="0.2">
      <c r="A91" s="82"/>
      <c r="B91" s="82"/>
      <c r="C91" s="83"/>
      <c r="F91" s="83"/>
      <c r="G91" s="181"/>
      <c r="I91" s="82"/>
      <c r="K91" s="82"/>
      <c r="M91" s="82"/>
      <c r="O91" s="82"/>
      <c r="Q91" s="82"/>
      <c r="S91" s="82"/>
      <c r="U91" s="82"/>
      <c r="W91" s="82"/>
      <c r="Y91" s="82"/>
      <c r="AA91" s="82"/>
      <c r="AC91" s="82"/>
      <c r="AE91" s="82"/>
      <c r="AG91" s="82"/>
      <c r="AI91" s="82"/>
      <c r="AK91" s="82"/>
      <c r="AM91" s="82"/>
      <c r="AO91" s="82"/>
      <c r="AQ91" s="82"/>
      <c r="AS91" s="82"/>
      <c r="AU91" s="82"/>
      <c r="AW91" s="82"/>
      <c r="AY91" s="82"/>
      <c r="BA91" s="82"/>
      <c r="BC91" s="82"/>
      <c r="BE91" s="82"/>
      <c r="BG91" s="82"/>
      <c r="BI91" s="82">
        <v>-22.100000000005821</v>
      </c>
      <c r="BJ91" s="439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  <c r="CA91" s="438"/>
      <c r="CB91" s="438"/>
      <c r="CC91" s="438"/>
      <c r="CD91" s="438"/>
      <c r="CE91" s="438"/>
      <c r="CF91" s="438"/>
      <c r="CG91" s="438"/>
      <c r="CH91" s="438"/>
      <c r="CI91" s="438"/>
      <c r="CJ91" s="438"/>
      <c r="CK91" s="438"/>
      <c r="CL91" s="438"/>
      <c r="CM91" s="438"/>
      <c r="CN91" s="438"/>
      <c r="CO91" s="438"/>
      <c r="CP91" s="438"/>
      <c r="CQ91" s="438"/>
      <c r="CR91" s="438"/>
      <c r="CS91" s="438"/>
      <c r="CT91" s="438"/>
      <c r="CU91" s="438"/>
      <c r="CV91" s="438"/>
      <c r="CW91" s="438"/>
      <c r="CX91" s="438"/>
      <c r="CY91" s="438"/>
      <c r="CZ91" s="438"/>
      <c r="DA91" s="438"/>
      <c r="DB91" s="438"/>
      <c r="DC91" s="438"/>
      <c r="DD91" s="438"/>
      <c r="DE91" s="438"/>
      <c r="DF91" s="438"/>
      <c r="DG91" s="438"/>
      <c r="DH91" s="438"/>
      <c r="DI91" s="438"/>
      <c r="DJ91" s="438"/>
      <c r="DK91" s="438"/>
      <c r="DL91" s="438"/>
      <c r="DM91" s="438"/>
      <c r="DN91" s="438"/>
      <c r="DO91" s="439">
        <v>61691.150000000081</v>
      </c>
      <c r="DP91" s="438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D91" s="277"/>
      <c r="EE91" s="277"/>
    </row>
    <row r="92" spans="1:135" x14ac:dyDescent="0.25">
      <c r="BJ92" s="440"/>
      <c r="BK92" s="441"/>
      <c r="BL92" s="441"/>
      <c r="BM92" s="441"/>
      <c r="BN92" s="441"/>
      <c r="BO92" s="441"/>
      <c r="BP92" s="441"/>
      <c r="BQ92" s="441"/>
      <c r="BR92" s="441"/>
      <c r="BS92" s="441"/>
      <c r="BT92" s="441"/>
      <c r="BU92" s="441"/>
      <c r="BV92" s="441"/>
      <c r="BW92" s="441"/>
      <c r="BX92" s="441"/>
      <c r="BY92" s="441"/>
      <c r="BZ92" s="441"/>
      <c r="CA92" s="441"/>
      <c r="CB92" s="441"/>
      <c r="CC92" s="441"/>
      <c r="CD92" s="441"/>
      <c r="CE92" s="441"/>
      <c r="CF92" s="441"/>
      <c r="CG92" s="441"/>
      <c r="CH92" s="441"/>
      <c r="CI92" s="441"/>
      <c r="CJ92" s="441"/>
      <c r="CK92" s="441"/>
      <c r="CL92" s="441"/>
      <c r="CM92" s="441"/>
      <c r="CN92" s="441"/>
      <c r="CO92" s="441"/>
      <c r="CP92" s="441"/>
      <c r="CQ92" s="441"/>
      <c r="CR92" s="441"/>
      <c r="CS92" s="441"/>
      <c r="CT92" s="441"/>
      <c r="CU92" s="441"/>
      <c r="CV92" s="441"/>
      <c r="CW92" s="441"/>
      <c r="CX92" s="441"/>
      <c r="CY92" s="441"/>
      <c r="CZ92" s="441"/>
      <c r="DA92" s="441"/>
      <c r="DB92" s="441"/>
      <c r="DC92" s="441"/>
      <c r="DD92" s="441"/>
      <c r="DE92" s="441"/>
      <c r="DF92" s="441"/>
      <c r="DG92" s="441"/>
      <c r="DH92" s="441"/>
      <c r="DI92" s="441"/>
      <c r="DJ92" s="441"/>
      <c r="DK92" s="441"/>
      <c r="DL92" s="441"/>
      <c r="DM92" s="441"/>
      <c r="DN92" s="441"/>
      <c r="DO92" s="440"/>
      <c r="DP92" s="395"/>
    </row>
    <row r="94" spans="1:135" x14ac:dyDescent="0.25">
      <c r="DO94" s="449">
        <v>232029.58000000002</v>
      </c>
    </row>
  </sheetData>
  <mergeCells count="5">
    <mergeCell ref="EE5:EE7"/>
    <mergeCell ref="A2:EB2"/>
    <mergeCell ref="A3:EB3"/>
    <mergeCell ref="C1:D1"/>
    <mergeCell ref="ED5:ED7"/>
  </mergeCells>
  <printOptions horizontalCentered="1"/>
  <pageMargins left="0.39370078740157483" right="0.39370078740157483" top="0.39370078740157483" bottom="0.39370078740157483" header="0.31496062992125984" footer="0"/>
  <pageSetup paperSize="9" scale="75" fitToHeight="2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85" zoomScaleNormal="85" workbookViewId="0">
      <pane xSplit="2" ySplit="7" topLeftCell="C8" activePane="bottomRight" state="frozen"/>
      <selection activeCell="U16" sqref="U16"/>
      <selection pane="topRight" activeCell="U16" sqref="U16"/>
      <selection pane="bottomLeft" activeCell="U16" sqref="U16"/>
      <selection pane="bottomRight" activeCell="O34" sqref="O34"/>
    </sheetView>
  </sheetViews>
  <sheetFormatPr defaultRowHeight="15" x14ac:dyDescent="0.25"/>
  <cols>
    <col min="1" max="1" width="11.5703125" style="30" customWidth="1"/>
    <col min="2" max="2" width="44.7109375" bestFit="1" customWidth="1"/>
    <col min="3" max="3" width="9.5703125" style="7" bestFit="1" customWidth="1"/>
    <col min="4" max="4" width="13.42578125" style="7" hidden="1" customWidth="1"/>
    <col min="5" max="5" width="14" style="7" hidden="1" customWidth="1"/>
    <col min="6" max="6" width="11.42578125" style="7" hidden="1" customWidth="1"/>
    <col min="7" max="7" width="10.7109375" style="7" hidden="1" customWidth="1"/>
    <col min="8" max="8" width="11.85546875" style="7" hidden="1" customWidth="1"/>
    <col min="9" max="9" width="9.5703125" style="7" customWidth="1"/>
    <col min="10" max="11" width="9.5703125" style="7" hidden="1" customWidth="1"/>
    <col min="12" max="12" width="10.140625" style="7" hidden="1" customWidth="1"/>
    <col min="13" max="13" width="9.5703125" style="7" hidden="1" customWidth="1"/>
    <col min="14" max="14" width="9.5703125" style="7" customWidth="1"/>
    <col min="15" max="15" width="50.42578125" bestFit="1" customWidth="1"/>
    <col min="16" max="16" width="3.7109375" hidden="1" customWidth="1"/>
    <col min="17" max="18" width="5.7109375" hidden="1" customWidth="1"/>
    <col min="19" max="19" width="0" hidden="1" customWidth="1"/>
  </cols>
  <sheetData>
    <row r="1" spans="1:18" x14ac:dyDescent="0.25">
      <c r="A1" s="497" t="s">
        <v>0</v>
      </c>
      <c r="B1" s="497"/>
    </row>
    <row r="2" spans="1:18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8" x14ac:dyDescent="0.25">
      <c r="A3" s="491" t="s">
        <v>876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3"/>
    </row>
    <row r="4" spans="1:18" ht="15.75" thickBot="1" x14ac:dyDescent="0.3">
      <c r="A4" s="360" t="s">
        <v>765</v>
      </c>
      <c r="B4" s="356" t="str">
        <f>LEFT(A9,5)</f>
        <v>64501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8"/>
    </row>
    <row r="5" spans="1:18" s="2" customFormat="1" ht="43.15" customHeight="1" x14ac:dyDescent="0.25">
      <c r="A5" s="61" t="s">
        <v>3</v>
      </c>
      <c r="B5" s="5" t="s">
        <v>4</v>
      </c>
      <c r="C5" s="10" t="s">
        <v>1742</v>
      </c>
      <c r="D5" s="54" t="s">
        <v>1745</v>
      </c>
      <c r="E5" s="9" t="s">
        <v>1743</v>
      </c>
      <c r="F5" s="10" t="s">
        <v>1773</v>
      </c>
      <c r="G5" s="220" t="s">
        <v>969</v>
      </c>
      <c r="H5" s="220" t="s">
        <v>951</v>
      </c>
      <c r="I5" s="220" t="s">
        <v>1758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Q5" s="488" t="s">
        <v>933</v>
      </c>
      <c r="R5" s="484" t="s">
        <v>934</v>
      </c>
    </row>
    <row r="6" spans="1:18" x14ac:dyDescent="0.25">
      <c r="A6" s="62"/>
      <c r="B6" s="6"/>
      <c r="C6" s="12"/>
      <c r="D6" s="55"/>
      <c r="E6" s="12"/>
      <c r="F6" s="12"/>
      <c r="G6" s="48"/>
      <c r="H6" s="48"/>
      <c r="I6" s="48"/>
      <c r="J6" s="48"/>
      <c r="K6" s="48"/>
      <c r="L6" s="48"/>
      <c r="M6" s="48"/>
      <c r="N6" s="48"/>
      <c r="O6" s="6"/>
      <c r="Q6" s="489"/>
      <c r="R6" s="485"/>
    </row>
    <row r="7" spans="1:18" s="3" customFormat="1" ht="33.75" thickBot="1" x14ac:dyDescent="0.3">
      <c r="A7" s="63"/>
      <c r="B7" s="38"/>
      <c r="C7" s="37" t="s">
        <v>11</v>
      </c>
      <c r="D7" s="56" t="s">
        <v>11</v>
      </c>
      <c r="E7" s="37" t="s">
        <v>11</v>
      </c>
      <c r="F7" s="242" t="s">
        <v>11</v>
      </c>
      <c r="G7" s="242" t="s">
        <v>11</v>
      </c>
      <c r="H7" s="49" t="s">
        <v>11</v>
      </c>
      <c r="I7" s="49" t="s">
        <v>11</v>
      </c>
      <c r="J7" s="49" t="s">
        <v>11</v>
      </c>
      <c r="K7" s="49" t="s">
        <v>11</v>
      </c>
      <c r="L7" s="49" t="s">
        <v>11</v>
      </c>
      <c r="M7" s="49" t="s">
        <v>11</v>
      </c>
      <c r="N7" s="49" t="s">
        <v>11</v>
      </c>
      <c r="O7" s="38"/>
      <c r="P7" s="155" t="s">
        <v>915</v>
      </c>
      <c r="Q7" s="490"/>
      <c r="R7" s="486"/>
    </row>
    <row r="8" spans="1:18" x14ac:dyDescent="0.25">
      <c r="A8" s="64"/>
      <c r="B8" s="65" t="s">
        <v>877</v>
      </c>
      <c r="C8" s="34"/>
      <c r="D8" s="57"/>
      <c r="E8" s="34"/>
      <c r="F8" s="34"/>
      <c r="G8" s="50"/>
      <c r="H8" s="50"/>
      <c r="I8" s="50"/>
      <c r="J8" s="50"/>
      <c r="K8" s="50"/>
      <c r="L8" s="50"/>
      <c r="M8" s="50"/>
      <c r="N8" s="50"/>
      <c r="O8" s="35"/>
      <c r="Q8" s="228"/>
      <c r="R8" s="209"/>
    </row>
    <row r="9" spans="1:18" x14ac:dyDescent="0.25">
      <c r="A9" s="66">
        <v>645015113</v>
      </c>
      <c r="B9" s="15" t="s">
        <v>883</v>
      </c>
      <c r="C9" s="14">
        <f>SUMIF('CY Ledger'!A:A,'64501 64502'!A9,'CY Ledger'!D:D)</f>
        <v>580000</v>
      </c>
      <c r="D9" s="58">
        <f>SUMIF('CY Ledger'!A:A,'64501 64502'!A9,'CY Ledger'!C:C)</f>
        <v>0</v>
      </c>
      <c r="E9" s="14">
        <f>+C9+D9</f>
        <v>580000</v>
      </c>
      <c r="F9" s="14">
        <f>SUMIF('CY Ledger'!A:A,'64501 64502'!A9,'CY Ledger'!C:C)</f>
        <v>0</v>
      </c>
      <c r="G9" s="51"/>
      <c r="H9" s="51">
        <f>547000-E9</f>
        <v>-33000</v>
      </c>
      <c r="I9" s="51">
        <f>+E9+H9</f>
        <v>547000</v>
      </c>
      <c r="J9" s="51">
        <f>+C9</f>
        <v>580000</v>
      </c>
      <c r="K9" s="51"/>
      <c r="L9" s="51">
        <f>630000-J9</f>
        <v>50000</v>
      </c>
      <c r="M9" s="51"/>
      <c r="N9" s="51">
        <f>SUM(J9:M9)</f>
        <v>630000</v>
      </c>
      <c r="O9" s="16"/>
      <c r="P9" s="7"/>
      <c r="Q9" s="226"/>
      <c r="R9" s="230"/>
    </row>
    <row r="10" spans="1:18" x14ac:dyDescent="0.25">
      <c r="A10" s="66">
        <v>645019823</v>
      </c>
      <c r="B10" s="15" t="s">
        <v>884</v>
      </c>
      <c r="C10" s="236">
        <f>SUMIF('CY Ledger'!A:A,'64501 64502'!A10,'CY Ledger'!D:D)</f>
        <v>-5000</v>
      </c>
      <c r="D10" s="58">
        <f>SUMIF('CY Ledger'!A:A,'64501 64502'!A10,'CY Ledger'!C:C)</f>
        <v>0</v>
      </c>
      <c r="E10" s="236">
        <f t="shared" ref="E10" si="0">+C10+D10</f>
        <v>-5000</v>
      </c>
      <c r="F10" s="236">
        <f>SUMIF('CY Ledger'!A:A,'64501 64502'!A10,'CY Ledger'!C:C)</f>
        <v>0</v>
      </c>
      <c r="G10" s="51"/>
      <c r="H10" s="51"/>
      <c r="I10" s="51">
        <f>+E10+H10</f>
        <v>-5000</v>
      </c>
      <c r="J10" s="51">
        <f t="shared" ref="J10" si="1">+C10</f>
        <v>-5000</v>
      </c>
      <c r="K10" s="51"/>
      <c r="L10" s="51"/>
      <c r="M10" s="51"/>
      <c r="N10" s="51">
        <f t="shared" ref="N10" si="2">SUM(J10:M10)</f>
        <v>-5000</v>
      </c>
      <c r="O10" s="16"/>
      <c r="Q10" s="226"/>
      <c r="R10" s="230"/>
    </row>
    <row r="11" spans="1:18" s="1" customFormat="1" x14ac:dyDescent="0.25">
      <c r="A11" s="67"/>
      <c r="B11" s="68" t="s">
        <v>36</v>
      </c>
      <c r="C11" s="18">
        <f t="shared" ref="C11:N11" si="3">SUM(C9:C10)</f>
        <v>575000</v>
      </c>
      <c r="D11" s="59">
        <f t="shared" si="3"/>
        <v>0</v>
      </c>
      <c r="E11" s="18">
        <f t="shared" si="3"/>
        <v>575000</v>
      </c>
      <c r="F11" s="239">
        <f t="shared" si="3"/>
        <v>0</v>
      </c>
      <c r="G11" s="239">
        <f t="shared" si="3"/>
        <v>0</v>
      </c>
      <c r="H11" s="239">
        <f t="shared" si="3"/>
        <v>-33000</v>
      </c>
      <c r="I11" s="239">
        <f t="shared" si="3"/>
        <v>542000</v>
      </c>
      <c r="J11" s="239">
        <f t="shared" si="3"/>
        <v>575000</v>
      </c>
      <c r="K11" s="239">
        <f t="shared" si="3"/>
        <v>0</v>
      </c>
      <c r="L11" s="239">
        <f t="shared" si="3"/>
        <v>50000</v>
      </c>
      <c r="M11" s="239">
        <f t="shared" si="3"/>
        <v>0</v>
      </c>
      <c r="N11" s="239">
        <f t="shared" si="3"/>
        <v>625000</v>
      </c>
      <c r="O11" s="19"/>
      <c r="Q11" s="227"/>
      <c r="R11" s="258"/>
    </row>
    <row r="12" spans="1:18" x14ac:dyDescent="0.25">
      <c r="A12" s="66"/>
      <c r="B12" s="4"/>
      <c r="C12" s="14"/>
      <c r="D12" s="58"/>
      <c r="E12" s="14"/>
      <c r="F12" s="14"/>
      <c r="G12" s="51"/>
      <c r="H12" s="51"/>
      <c r="I12" s="51"/>
      <c r="J12" s="51"/>
      <c r="K12" s="51"/>
      <c r="L12" s="51"/>
      <c r="M12" s="51"/>
      <c r="N12" s="51"/>
      <c r="O12" s="16"/>
      <c r="Q12" s="226"/>
      <c r="R12" s="230"/>
    </row>
    <row r="13" spans="1:18" s="1" customFormat="1" x14ac:dyDescent="0.25">
      <c r="A13" s="67"/>
      <c r="B13" s="68" t="s">
        <v>878</v>
      </c>
      <c r="C13" s="18"/>
      <c r="D13" s="59"/>
      <c r="E13" s="18"/>
      <c r="F13" s="18"/>
      <c r="G13" s="52"/>
      <c r="H13" s="52"/>
      <c r="I13" s="52"/>
      <c r="J13" s="52"/>
      <c r="K13" s="52"/>
      <c r="L13" s="52"/>
      <c r="M13" s="52"/>
      <c r="N13" s="52"/>
      <c r="O13" s="19"/>
      <c r="Q13" s="227"/>
      <c r="R13" s="258"/>
    </row>
    <row r="14" spans="1:18" hidden="1" x14ac:dyDescent="0.25">
      <c r="A14" s="66">
        <v>645026008</v>
      </c>
      <c r="B14" s="15" t="s">
        <v>882</v>
      </c>
      <c r="C14" s="14">
        <f>SUMIF('CY Ledger'!A:A,'64501 64502'!A14,'CY Ledger'!D:D)</f>
        <v>0</v>
      </c>
      <c r="D14" s="58">
        <f>SUMIF('CY Ledger'!A:A,'64501 64502'!A14,'CY Ledger'!C:C)</f>
        <v>0</v>
      </c>
      <c r="E14" s="14">
        <f>+C14+D14</f>
        <v>0</v>
      </c>
      <c r="F14" s="14">
        <f>SUMIF('CY Ledger'!A:A,'64501 64502'!A14,'CY Ledger'!C:C)</f>
        <v>0</v>
      </c>
      <c r="G14" s="51"/>
      <c r="H14" s="51"/>
      <c r="I14" s="51">
        <f>+E14+H14</f>
        <v>0</v>
      </c>
      <c r="J14" s="51"/>
      <c r="K14" s="51"/>
      <c r="L14" s="51"/>
      <c r="M14" s="51"/>
      <c r="N14" s="51">
        <f t="shared" ref="N14:N17" si="4">SUM(J14:M14)</f>
        <v>0</v>
      </c>
      <c r="O14" s="16"/>
      <c r="Q14" s="226"/>
      <c r="R14" s="230"/>
    </row>
    <row r="15" spans="1:18" hidden="1" x14ac:dyDescent="0.25">
      <c r="A15" s="66">
        <v>645026502</v>
      </c>
      <c r="B15" s="15" t="s">
        <v>885</v>
      </c>
      <c r="C15" s="236">
        <f>SUMIF('CY Ledger'!A:A,'64501 64502'!A15,'CY Ledger'!D:D)</f>
        <v>0</v>
      </c>
      <c r="D15" s="58">
        <f>SUMIF('CY Ledger'!A:A,'64501 64502'!A15,'CY Ledger'!C:C)</f>
        <v>0</v>
      </c>
      <c r="E15" s="14">
        <f t="shared" ref="E15:E16" si="5">+C15+D15</f>
        <v>0</v>
      </c>
      <c r="F15" s="14">
        <f>SUMIF('CY Ledger'!A:A,'64501 64502'!A15,'CY Ledger'!C:C)</f>
        <v>0</v>
      </c>
      <c r="G15" s="51"/>
      <c r="H15" s="51"/>
      <c r="I15" s="51">
        <f>+E15+H15</f>
        <v>0</v>
      </c>
      <c r="J15" s="51"/>
      <c r="K15" s="51"/>
      <c r="L15" s="51"/>
      <c r="M15" s="51"/>
      <c r="N15" s="51">
        <f t="shared" si="4"/>
        <v>0</v>
      </c>
      <c r="O15" s="16"/>
      <c r="Q15" s="226"/>
      <c r="R15" s="230"/>
    </row>
    <row r="16" spans="1:18" hidden="1" x14ac:dyDescent="0.25">
      <c r="A16" s="66">
        <v>645026500</v>
      </c>
      <c r="B16" s="15" t="s">
        <v>880</v>
      </c>
      <c r="C16" s="236">
        <f>SUMIF('CY Ledger'!A:A,'64501 64502'!A16,'CY Ledger'!D:D)</f>
        <v>0</v>
      </c>
      <c r="D16" s="58">
        <f>SUMIF('CY Ledger'!A:A,'64501 64502'!A16,'CY Ledger'!C:C)</f>
        <v>0</v>
      </c>
      <c r="E16" s="14">
        <f t="shared" si="5"/>
        <v>0</v>
      </c>
      <c r="F16" s="14">
        <f>SUMIF('CY Ledger'!A:A,'64501 64502'!A16,'CY Ledger'!C:C)</f>
        <v>0</v>
      </c>
      <c r="G16" s="51"/>
      <c r="H16" s="51"/>
      <c r="I16" s="51">
        <f>+E16+H16</f>
        <v>0</v>
      </c>
      <c r="J16" s="51"/>
      <c r="K16" s="51"/>
      <c r="L16" s="51"/>
      <c r="M16" s="51"/>
      <c r="N16" s="51">
        <f t="shared" si="4"/>
        <v>0</v>
      </c>
      <c r="O16" s="16"/>
      <c r="Q16" s="226"/>
      <c r="R16" s="230"/>
    </row>
    <row r="17" spans="1:18" x14ac:dyDescent="0.25">
      <c r="A17" s="66">
        <v>645026504</v>
      </c>
      <c r="B17" s="15" t="s">
        <v>1776</v>
      </c>
      <c r="C17" s="236">
        <f>SUMIF('CY Ledger'!A:A,'64501 64502'!A17,'CY Ledger'!D:D)</f>
        <v>0</v>
      </c>
      <c r="D17" s="58">
        <f>SUMIF('CY Ledger'!A:A,'64501 64502'!A17,'CY Ledger'!C:C)</f>
        <v>0</v>
      </c>
      <c r="E17" s="14"/>
      <c r="F17" s="14">
        <f>SUMIF('CY Ledger'!A:A,'64501 64502'!A17,'CY Ledger'!C:C)</f>
        <v>0</v>
      </c>
      <c r="G17" s="51"/>
      <c r="H17" s="51"/>
      <c r="I17" s="51">
        <f>+E17+H17</f>
        <v>0</v>
      </c>
      <c r="J17" s="51">
        <f t="shared" ref="J17" si="6">+C17</f>
        <v>0</v>
      </c>
      <c r="K17" s="51"/>
      <c r="L17" s="51"/>
      <c r="M17" s="51">
        <f>104260-13600</f>
        <v>90660</v>
      </c>
      <c r="N17" s="51">
        <f t="shared" si="4"/>
        <v>90660</v>
      </c>
      <c r="O17" s="16" t="s">
        <v>1790</v>
      </c>
      <c r="Q17" s="226"/>
      <c r="R17" s="230"/>
    </row>
    <row r="18" spans="1:18" s="1" customFormat="1" x14ac:dyDescent="0.25">
      <c r="A18" s="67"/>
      <c r="B18" s="68" t="s">
        <v>36</v>
      </c>
      <c r="C18" s="18">
        <f t="shared" ref="C18:F18" si="7">SUM(C14:C17)</f>
        <v>0</v>
      </c>
      <c r="D18" s="59">
        <f>SUM(D14:D17)</f>
        <v>0</v>
      </c>
      <c r="E18" s="18">
        <f t="shared" si="7"/>
        <v>0</v>
      </c>
      <c r="F18" s="239">
        <f t="shared" si="7"/>
        <v>0</v>
      </c>
      <c r="G18" s="239">
        <f t="shared" ref="G18" si="8">SUM(G14:G17)</f>
        <v>0</v>
      </c>
      <c r="H18" s="239">
        <f t="shared" ref="H18:I18" si="9">SUM(H14:H17)</f>
        <v>0</v>
      </c>
      <c r="I18" s="239">
        <f t="shared" si="9"/>
        <v>0</v>
      </c>
      <c r="J18" s="239">
        <f t="shared" ref="J18:N18" si="10">SUM(J14:J17)</f>
        <v>0</v>
      </c>
      <c r="K18" s="239">
        <f t="shared" si="10"/>
        <v>0</v>
      </c>
      <c r="L18" s="239">
        <f t="shared" si="10"/>
        <v>0</v>
      </c>
      <c r="M18" s="239">
        <f t="shared" si="10"/>
        <v>90660</v>
      </c>
      <c r="N18" s="239">
        <f t="shared" si="10"/>
        <v>90660</v>
      </c>
      <c r="O18" s="19"/>
      <c r="Q18" s="227"/>
      <c r="R18" s="258"/>
    </row>
    <row r="19" spans="1:18" x14ac:dyDescent="0.25">
      <c r="A19" s="66"/>
      <c r="B19" s="4"/>
      <c r="C19" s="14"/>
      <c r="D19" s="58"/>
      <c r="E19" s="14"/>
      <c r="F19" s="14"/>
      <c r="G19" s="236"/>
      <c r="H19" s="236"/>
      <c r="I19" s="236"/>
      <c r="J19" s="236"/>
      <c r="K19" s="236"/>
      <c r="L19" s="236"/>
      <c r="M19" s="236"/>
      <c r="N19" s="236"/>
      <c r="O19" s="16"/>
      <c r="Q19" s="226"/>
      <c r="R19" s="230"/>
    </row>
    <row r="20" spans="1:18" s="1" customFormat="1" ht="15.75" thickBot="1" x14ac:dyDescent="0.3">
      <c r="A20" s="69"/>
      <c r="B20" s="70" t="s">
        <v>879</v>
      </c>
      <c r="C20" s="21">
        <f t="shared" ref="C20:I20" si="11">+C18+C11</f>
        <v>575000</v>
      </c>
      <c r="D20" s="60">
        <f>+D18+D11</f>
        <v>0</v>
      </c>
      <c r="E20" s="21">
        <f t="shared" si="11"/>
        <v>575000</v>
      </c>
      <c r="F20" s="240">
        <f t="shared" si="11"/>
        <v>0</v>
      </c>
      <c r="G20" s="240">
        <f t="shared" si="11"/>
        <v>0</v>
      </c>
      <c r="H20" s="240">
        <f t="shared" si="11"/>
        <v>-33000</v>
      </c>
      <c r="I20" s="240">
        <f t="shared" si="11"/>
        <v>542000</v>
      </c>
      <c r="J20" s="240">
        <f t="shared" ref="J20:N20" si="12">+J18+J11</f>
        <v>575000</v>
      </c>
      <c r="K20" s="240">
        <f t="shared" si="12"/>
        <v>0</v>
      </c>
      <c r="L20" s="240">
        <f t="shared" si="12"/>
        <v>50000</v>
      </c>
      <c r="M20" s="240">
        <f t="shared" si="12"/>
        <v>90660</v>
      </c>
      <c r="N20" s="240">
        <f t="shared" si="12"/>
        <v>715660</v>
      </c>
      <c r="O20" s="22"/>
      <c r="Q20" s="229"/>
      <c r="R20" s="260"/>
    </row>
    <row r="21" spans="1:18" s="85" customFormat="1" ht="12" x14ac:dyDescent="0.2">
      <c r="A21" s="83"/>
      <c r="B21" s="84" t="s">
        <v>758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8" s="85" customFormat="1" ht="12" x14ac:dyDescent="0.2">
      <c r="A22" s="83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8" ht="15.75" thickBot="1" x14ac:dyDescent="0.3">
      <c r="B23" t="s">
        <v>891</v>
      </c>
    </row>
    <row r="24" spans="1:18" x14ac:dyDescent="0.25">
      <c r="A24" s="121">
        <v>64500</v>
      </c>
      <c r="B24" s="122" t="s">
        <v>887</v>
      </c>
      <c r="C24" s="120"/>
      <c r="D24" s="120">
        <v>0</v>
      </c>
      <c r="E24" s="120"/>
      <c r="F24" s="120"/>
      <c r="G24" s="376"/>
      <c r="H24" s="376"/>
      <c r="I24" s="376"/>
      <c r="J24" s="376"/>
      <c r="K24" s="376"/>
      <c r="L24" s="376"/>
      <c r="M24" s="376"/>
      <c r="N24" s="376"/>
      <c r="O24" s="123"/>
      <c r="Q24" s="228"/>
      <c r="R24" s="209"/>
    </row>
    <row r="25" spans="1:18" x14ac:dyDescent="0.25">
      <c r="A25" s="118" t="s">
        <v>888</v>
      </c>
      <c r="B25" s="119" t="s">
        <v>889</v>
      </c>
      <c r="C25" s="14"/>
      <c r="D25" s="14">
        <v>0</v>
      </c>
      <c r="E25" s="14"/>
      <c r="F25" s="14"/>
      <c r="G25" s="51"/>
      <c r="H25" s="51"/>
      <c r="I25" s="51"/>
      <c r="J25" s="51"/>
      <c r="K25" s="51"/>
      <c r="L25" s="51"/>
      <c r="M25" s="51"/>
      <c r="N25" s="51"/>
      <c r="O25" s="4"/>
      <c r="Q25" s="226"/>
      <c r="R25" s="230"/>
    </row>
    <row r="26" spans="1:18" x14ac:dyDescent="0.25">
      <c r="A26" s="118" t="s">
        <v>888</v>
      </c>
      <c r="B26" s="119" t="s">
        <v>886</v>
      </c>
      <c r="C26" s="14"/>
      <c r="D26" s="14">
        <v>0</v>
      </c>
      <c r="E26" s="14"/>
      <c r="F26" s="14"/>
      <c r="G26" s="51"/>
      <c r="H26" s="51"/>
      <c r="I26" s="51"/>
      <c r="J26" s="51"/>
      <c r="K26" s="51"/>
      <c r="L26" s="51"/>
      <c r="M26" s="51"/>
      <c r="N26" s="51"/>
      <c r="O26" s="4"/>
      <c r="Q26" s="226"/>
      <c r="R26" s="230"/>
    </row>
    <row r="27" spans="1:18" s="1" customFormat="1" ht="15.75" thickBot="1" x14ac:dyDescent="0.3">
      <c r="A27" s="125"/>
      <c r="B27" s="126"/>
      <c r="C27" s="124">
        <f t="shared" ref="C27:E27" si="13">SUM(C24:C26)</f>
        <v>0</v>
      </c>
      <c r="D27" s="124">
        <f>SUM(D24:D26)</f>
        <v>0</v>
      </c>
      <c r="E27" s="124">
        <f t="shared" si="13"/>
        <v>0</v>
      </c>
      <c r="F27" s="124"/>
      <c r="G27" s="377"/>
      <c r="H27" s="377"/>
      <c r="I27" s="377"/>
      <c r="J27" s="377"/>
      <c r="K27" s="377"/>
      <c r="L27" s="377"/>
      <c r="M27" s="377"/>
      <c r="N27" s="377"/>
      <c r="O27" s="127"/>
      <c r="Q27" s="229"/>
      <c r="R27" s="260"/>
    </row>
  </sheetData>
  <mergeCells count="4">
    <mergeCell ref="A1:B1"/>
    <mergeCell ref="Q5:Q7"/>
    <mergeCell ref="R5:R7"/>
    <mergeCell ref="A3:P3"/>
  </mergeCells>
  <hyperlinks>
    <hyperlink ref="A1:B1" location="Summary!A1" display="Please click here to return to summary"/>
  </hyperlinks>
  <printOptions horizontalCentered="1"/>
  <pageMargins left="0.39370078740157483" right="0.39370078740157483" top="0.39370078740157483" bottom="0.39370078740157483" header="0.31496062992125984" footer="0"/>
  <pageSetup paperSize="9"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7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F1048576"/>
    </sheetView>
  </sheetViews>
  <sheetFormatPr defaultRowHeight="15" x14ac:dyDescent="0.25"/>
  <cols>
    <col min="1" max="1" width="12.28515625" style="30" customWidth="1"/>
    <col min="2" max="2" width="43.140625" bestFit="1" customWidth="1"/>
    <col min="3" max="4" width="13.28515625" style="26" bestFit="1" customWidth="1"/>
    <col min="5" max="5" width="13.5703125" style="26" bestFit="1" customWidth="1"/>
    <col min="6" max="6" width="13.28515625" style="26" bestFit="1" customWidth="1"/>
    <col min="8" max="8" width="6.7109375" style="3" bestFit="1" customWidth="1"/>
  </cols>
  <sheetData>
    <row r="1" spans="1:8" x14ac:dyDescent="0.25">
      <c r="A1" s="31" t="s">
        <v>38</v>
      </c>
    </row>
    <row r="2" spans="1:8" x14ac:dyDescent="0.25">
      <c r="A2" s="32" t="s">
        <v>39</v>
      </c>
      <c r="B2" t="s">
        <v>40</v>
      </c>
    </row>
    <row r="3" spans="1:8" x14ac:dyDescent="0.25">
      <c r="A3" s="32" t="s">
        <v>41</v>
      </c>
      <c r="B3" t="s">
        <v>42</v>
      </c>
    </row>
    <row r="4" spans="1:8" x14ac:dyDescent="0.25">
      <c r="A4" s="32" t="s">
        <v>43</v>
      </c>
      <c r="B4" s="24">
        <v>43328</v>
      </c>
    </row>
    <row r="5" spans="1:8" x14ac:dyDescent="0.25">
      <c r="A5" s="32" t="s">
        <v>44</v>
      </c>
      <c r="B5" s="25">
        <v>0.40833333333333338</v>
      </c>
    </row>
    <row r="6" spans="1:8" x14ac:dyDescent="0.25">
      <c r="A6" s="32"/>
    </row>
    <row r="7" spans="1:8" s="1" customFormat="1" x14ac:dyDescent="0.25">
      <c r="A7" s="31" t="s">
        <v>45</v>
      </c>
      <c r="C7" s="27"/>
      <c r="D7" s="27"/>
      <c r="E7" s="27"/>
      <c r="F7" s="27"/>
      <c r="H7" s="87"/>
    </row>
    <row r="8" spans="1:8" s="23" customFormat="1" ht="45" x14ac:dyDescent="0.25">
      <c r="A8" s="29" t="s">
        <v>46</v>
      </c>
      <c r="B8" s="23" t="s">
        <v>47</v>
      </c>
      <c r="C8" s="28" t="s">
        <v>48</v>
      </c>
      <c r="D8" s="28" t="s">
        <v>49</v>
      </c>
      <c r="E8" s="28" t="s">
        <v>50</v>
      </c>
      <c r="F8" s="28" t="s">
        <v>51</v>
      </c>
      <c r="H8" s="2" t="s">
        <v>765</v>
      </c>
    </row>
    <row r="9" spans="1:8" x14ac:dyDescent="0.25">
      <c r="A9" s="30">
        <v>100010100</v>
      </c>
      <c r="B9" t="s">
        <v>52</v>
      </c>
      <c r="C9" s="26">
        <v>255859.48</v>
      </c>
      <c r="D9" s="26">
        <v>261000</v>
      </c>
      <c r="E9" s="26">
        <v>261000</v>
      </c>
      <c r="F9" s="26">
        <v>-5141</v>
      </c>
      <c r="H9" s="3" t="str">
        <f>LEFT(A9,5)</f>
        <v>10001</v>
      </c>
    </row>
    <row r="10" spans="1:8" x14ac:dyDescent="0.25">
      <c r="A10" s="30">
        <v>100010101</v>
      </c>
      <c r="B10" t="s">
        <v>53</v>
      </c>
      <c r="C10" s="26">
        <v>-224</v>
      </c>
      <c r="D10" s="26">
        <v>0</v>
      </c>
      <c r="E10" s="26">
        <v>0</v>
      </c>
      <c r="F10" s="26">
        <v>-224</v>
      </c>
      <c r="H10" s="3" t="str">
        <f t="shared" ref="H10:H73" si="0">LEFT(A10,5)</f>
        <v>10001</v>
      </c>
    </row>
    <row r="11" spans="1:8" x14ac:dyDescent="0.25">
      <c r="A11" s="30">
        <v>100010102</v>
      </c>
      <c r="B11" t="s">
        <v>54</v>
      </c>
      <c r="C11" s="26">
        <v>10500.24</v>
      </c>
      <c r="D11" s="26">
        <v>10500</v>
      </c>
      <c r="E11" s="26">
        <v>10500</v>
      </c>
      <c r="F11" s="26">
        <v>0</v>
      </c>
      <c r="H11" s="3" t="str">
        <f t="shared" si="0"/>
        <v>10001</v>
      </c>
    </row>
    <row r="12" spans="1:8" x14ac:dyDescent="0.25">
      <c r="A12" s="30">
        <v>100010120</v>
      </c>
      <c r="B12" t="s">
        <v>55</v>
      </c>
      <c r="C12" s="26">
        <v>20984.59</v>
      </c>
      <c r="D12" s="26">
        <v>0</v>
      </c>
      <c r="E12" s="26">
        <v>0</v>
      </c>
      <c r="F12" s="26">
        <v>20985</v>
      </c>
      <c r="H12" s="3" t="str">
        <f t="shared" si="0"/>
        <v>10001</v>
      </c>
    </row>
    <row r="13" spans="1:8" x14ac:dyDescent="0.25">
      <c r="A13" s="30">
        <v>100010150</v>
      </c>
      <c r="B13" t="s">
        <v>56</v>
      </c>
      <c r="C13" s="26">
        <v>793.41</v>
      </c>
      <c r="D13" s="26">
        <v>0</v>
      </c>
      <c r="E13" s="26">
        <v>1000</v>
      </c>
      <c r="F13" s="26">
        <v>-207</v>
      </c>
      <c r="H13" s="3" t="str">
        <f t="shared" si="0"/>
        <v>10001</v>
      </c>
    </row>
    <row r="14" spans="1:8" x14ac:dyDescent="0.25">
      <c r="A14" s="30">
        <v>100010200</v>
      </c>
      <c r="B14" t="s">
        <v>57</v>
      </c>
      <c r="C14" s="26">
        <v>0</v>
      </c>
      <c r="D14" s="26">
        <v>0</v>
      </c>
      <c r="E14" s="26">
        <v>0</v>
      </c>
      <c r="F14" s="26">
        <v>0</v>
      </c>
      <c r="H14" s="3" t="str">
        <f t="shared" si="0"/>
        <v>10001</v>
      </c>
    </row>
    <row r="15" spans="1:8" x14ac:dyDescent="0.25">
      <c r="A15" s="30">
        <v>100010400</v>
      </c>
      <c r="B15" t="s">
        <v>58</v>
      </c>
      <c r="C15" s="26">
        <v>0</v>
      </c>
      <c r="D15" s="26">
        <v>0</v>
      </c>
      <c r="E15" s="26">
        <v>0</v>
      </c>
      <c r="F15" s="26">
        <v>0</v>
      </c>
      <c r="H15" s="3" t="str">
        <f t="shared" si="0"/>
        <v>10001</v>
      </c>
    </row>
    <row r="16" spans="1:8" x14ac:dyDescent="0.25">
      <c r="A16" s="30">
        <v>100010800</v>
      </c>
      <c r="B16" t="s">
        <v>59</v>
      </c>
      <c r="C16" s="26">
        <v>40.65</v>
      </c>
      <c r="D16" s="26">
        <v>0</v>
      </c>
      <c r="E16" s="26">
        <v>0</v>
      </c>
      <c r="F16" s="26">
        <v>41</v>
      </c>
      <c r="H16" s="3" t="str">
        <f t="shared" si="0"/>
        <v>10001</v>
      </c>
    </row>
    <row r="17" spans="1:8" x14ac:dyDescent="0.25">
      <c r="A17" s="30">
        <v>100010930</v>
      </c>
      <c r="B17" t="s">
        <v>60</v>
      </c>
      <c r="C17" s="26">
        <v>4575.16</v>
      </c>
      <c r="D17" s="26">
        <v>200</v>
      </c>
      <c r="E17" s="26">
        <v>5200</v>
      </c>
      <c r="F17" s="26">
        <v>-625</v>
      </c>
      <c r="H17" s="3" t="str">
        <f t="shared" si="0"/>
        <v>10001</v>
      </c>
    </row>
    <row r="18" spans="1:8" x14ac:dyDescent="0.25">
      <c r="A18" s="30">
        <v>100010975</v>
      </c>
      <c r="B18" t="s">
        <v>61</v>
      </c>
      <c r="C18" s="26">
        <v>155</v>
      </c>
      <c r="D18" s="26">
        <v>0</v>
      </c>
      <c r="E18" s="26">
        <v>0</v>
      </c>
      <c r="F18" s="26">
        <v>155</v>
      </c>
      <c r="H18" s="3" t="str">
        <f t="shared" si="0"/>
        <v>10001</v>
      </c>
    </row>
    <row r="19" spans="1:8" x14ac:dyDescent="0.25">
      <c r="A19" s="30">
        <v>100010981</v>
      </c>
      <c r="B19" t="s">
        <v>62</v>
      </c>
      <c r="C19" s="26">
        <v>0</v>
      </c>
      <c r="D19" s="26">
        <v>0</v>
      </c>
      <c r="E19" s="26">
        <v>0</v>
      </c>
      <c r="F19" s="26">
        <v>0</v>
      </c>
      <c r="H19" s="3" t="str">
        <f t="shared" si="0"/>
        <v>10001</v>
      </c>
    </row>
    <row r="20" spans="1:8" x14ac:dyDescent="0.25">
      <c r="A20" s="30">
        <v>100011040</v>
      </c>
      <c r="B20" t="s">
        <v>63</v>
      </c>
      <c r="C20" s="26">
        <v>16177.44</v>
      </c>
      <c r="D20" s="26">
        <v>12000</v>
      </c>
      <c r="E20" s="26">
        <v>12000</v>
      </c>
      <c r="F20" s="26">
        <v>4178</v>
      </c>
      <c r="H20" s="3" t="str">
        <f t="shared" si="0"/>
        <v>10001</v>
      </c>
    </row>
    <row r="21" spans="1:8" x14ac:dyDescent="0.25">
      <c r="A21" s="30">
        <v>100011041</v>
      </c>
      <c r="B21" t="s">
        <v>64</v>
      </c>
      <c r="C21" s="26">
        <v>27201.91</v>
      </c>
      <c r="D21" s="26">
        <v>35000</v>
      </c>
      <c r="E21" s="26">
        <v>35000</v>
      </c>
      <c r="F21" s="26">
        <v>-7798</v>
      </c>
      <c r="H21" s="3" t="str">
        <f t="shared" si="0"/>
        <v>10001</v>
      </c>
    </row>
    <row r="22" spans="1:8" x14ac:dyDescent="0.25">
      <c r="A22" s="30">
        <v>100011042</v>
      </c>
      <c r="B22" t="s">
        <v>65</v>
      </c>
      <c r="C22" s="26">
        <v>4354.03</v>
      </c>
      <c r="D22" s="26">
        <v>32000</v>
      </c>
      <c r="E22" s="26">
        <v>32000</v>
      </c>
      <c r="F22" s="26">
        <v>-27646</v>
      </c>
      <c r="H22" s="3" t="str">
        <f t="shared" si="0"/>
        <v>10001</v>
      </c>
    </row>
    <row r="23" spans="1:8" x14ac:dyDescent="0.25">
      <c r="A23" s="30">
        <v>100011043</v>
      </c>
      <c r="B23" t="s">
        <v>66</v>
      </c>
      <c r="C23" s="26">
        <v>38288.18</v>
      </c>
      <c r="D23" s="26">
        <v>70000</v>
      </c>
      <c r="E23" s="26">
        <v>70000</v>
      </c>
      <c r="F23" s="26">
        <v>-31712</v>
      </c>
      <c r="H23" s="3" t="str">
        <f t="shared" si="0"/>
        <v>10001</v>
      </c>
    </row>
    <row r="24" spans="1:8" x14ac:dyDescent="0.25">
      <c r="A24" s="30">
        <v>100011044</v>
      </c>
      <c r="B24" t="s">
        <v>67</v>
      </c>
      <c r="C24" s="26">
        <v>20275.099999999999</v>
      </c>
      <c r="D24" s="26">
        <v>50000</v>
      </c>
      <c r="E24" s="26">
        <v>50000</v>
      </c>
      <c r="F24" s="26">
        <v>-29725</v>
      </c>
      <c r="H24" s="3" t="str">
        <f t="shared" si="0"/>
        <v>10001</v>
      </c>
    </row>
    <row r="25" spans="1:8" x14ac:dyDescent="0.25">
      <c r="A25" s="30">
        <v>100011045</v>
      </c>
      <c r="B25" t="s">
        <v>68</v>
      </c>
      <c r="C25" s="26">
        <v>13782.33</v>
      </c>
      <c r="D25" s="26">
        <v>35000</v>
      </c>
      <c r="E25" s="26">
        <v>35000</v>
      </c>
      <c r="F25" s="26">
        <v>-21218</v>
      </c>
      <c r="H25" s="3" t="str">
        <f t="shared" si="0"/>
        <v>10001</v>
      </c>
    </row>
    <row r="26" spans="1:8" x14ac:dyDescent="0.25">
      <c r="A26" s="30">
        <v>100011046</v>
      </c>
      <c r="B26" t="s">
        <v>69</v>
      </c>
      <c r="C26" s="26">
        <v>562.96</v>
      </c>
      <c r="D26" s="26">
        <v>10000</v>
      </c>
      <c r="E26" s="26">
        <v>10000</v>
      </c>
      <c r="F26" s="26">
        <v>-9437</v>
      </c>
      <c r="H26" s="3" t="str">
        <f t="shared" si="0"/>
        <v>10001</v>
      </c>
    </row>
    <row r="27" spans="1:8" x14ac:dyDescent="0.25">
      <c r="A27" s="30">
        <v>100011047</v>
      </c>
      <c r="B27" t="s">
        <v>70</v>
      </c>
      <c r="C27" s="26">
        <v>10126.92</v>
      </c>
      <c r="D27" s="26">
        <v>23000</v>
      </c>
      <c r="E27" s="26">
        <v>23000</v>
      </c>
      <c r="F27" s="26">
        <v>-12873</v>
      </c>
      <c r="H27" s="3" t="str">
        <f t="shared" si="0"/>
        <v>10001</v>
      </c>
    </row>
    <row r="28" spans="1:8" x14ac:dyDescent="0.25">
      <c r="A28" s="30">
        <v>100011048</v>
      </c>
      <c r="B28" t="s">
        <v>71</v>
      </c>
      <c r="C28" s="26">
        <v>915.96</v>
      </c>
      <c r="D28" s="26">
        <v>3000</v>
      </c>
      <c r="E28" s="26">
        <v>3000</v>
      </c>
      <c r="F28" s="26">
        <v>-2084</v>
      </c>
      <c r="H28" s="3" t="str">
        <f t="shared" si="0"/>
        <v>10001</v>
      </c>
    </row>
    <row r="29" spans="1:8" x14ac:dyDescent="0.25">
      <c r="A29" s="30">
        <v>100011049</v>
      </c>
      <c r="B29" t="s">
        <v>72</v>
      </c>
      <c r="C29" s="26">
        <v>11776.66</v>
      </c>
      <c r="D29" s="26">
        <v>25000</v>
      </c>
      <c r="E29" s="26">
        <v>25000</v>
      </c>
      <c r="F29" s="26">
        <v>-13223</v>
      </c>
      <c r="H29" s="3" t="str">
        <f t="shared" si="0"/>
        <v>10001</v>
      </c>
    </row>
    <row r="30" spans="1:8" x14ac:dyDescent="0.25">
      <c r="A30" s="30">
        <v>100011051</v>
      </c>
      <c r="B30" t="s">
        <v>73</v>
      </c>
      <c r="C30" s="26">
        <v>0</v>
      </c>
      <c r="D30" s="26">
        <v>0</v>
      </c>
      <c r="E30" s="26">
        <v>0</v>
      </c>
      <c r="F30" s="26">
        <v>0</v>
      </c>
      <c r="H30" s="3" t="str">
        <f t="shared" si="0"/>
        <v>10001</v>
      </c>
    </row>
    <row r="31" spans="1:8" x14ac:dyDescent="0.25">
      <c r="A31" s="30">
        <v>100011055</v>
      </c>
      <c r="B31" t="s">
        <v>74</v>
      </c>
      <c r="C31" s="26">
        <v>2943.6</v>
      </c>
      <c r="D31" s="26">
        <v>0</v>
      </c>
      <c r="E31" s="26">
        <v>0</v>
      </c>
      <c r="F31" s="26">
        <v>2944</v>
      </c>
      <c r="H31" s="3" t="str">
        <f t="shared" si="0"/>
        <v>10001</v>
      </c>
    </row>
    <row r="32" spans="1:8" x14ac:dyDescent="0.25">
      <c r="A32" s="30">
        <v>100011401</v>
      </c>
      <c r="B32" t="s">
        <v>75</v>
      </c>
      <c r="C32" s="26">
        <v>0</v>
      </c>
      <c r="D32" s="26">
        <v>0</v>
      </c>
      <c r="E32" s="26">
        <v>0</v>
      </c>
      <c r="F32" s="26">
        <v>0</v>
      </c>
      <c r="H32" s="3" t="str">
        <f t="shared" si="0"/>
        <v>10001</v>
      </c>
    </row>
    <row r="33" spans="1:8" x14ac:dyDescent="0.25">
      <c r="A33" s="30">
        <v>100012000</v>
      </c>
      <c r="B33" t="s">
        <v>76</v>
      </c>
      <c r="C33" s="26">
        <v>2332.38</v>
      </c>
      <c r="D33" s="26">
        <v>0</v>
      </c>
      <c r="E33" s="26">
        <v>500</v>
      </c>
      <c r="F33" s="26">
        <v>1832</v>
      </c>
      <c r="H33" s="3" t="str">
        <f t="shared" si="0"/>
        <v>10001</v>
      </c>
    </row>
    <row r="34" spans="1:8" x14ac:dyDescent="0.25">
      <c r="A34" s="30">
        <v>100012003</v>
      </c>
      <c r="B34" t="s">
        <v>77</v>
      </c>
      <c r="C34" s="26">
        <v>0</v>
      </c>
      <c r="D34" s="26">
        <v>0</v>
      </c>
      <c r="E34" s="26">
        <v>0</v>
      </c>
      <c r="F34" s="26">
        <v>0</v>
      </c>
      <c r="H34" s="3" t="str">
        <f t="shared" si="0"/>
        <v>10001</v>
      </c>
    </row>
    <row r="35" spans="1:8" x14ac:dyDescent="0.25">
      <c r="A35" s="30">
        <v>100012004</v>
      </c>
      <c r="B35" t="s">
        <v>78</v>
      </c>
      <c r="C35" s="26">
        <v>0</v>
      </c>
      <c r="D35" s="26">
        <v>0</v>
      </c>
      <c r="E35" s="26">
        <v>0</v>
      </c>
      <c r="F35" s="26">
        <v>0</v>
      </c>
      <c r="H35" s="3" t="str">
        <f t="shared" si="0"/>
        <v>10001</v>
      </c>
    </row>
    <row r="36" spans="1:8" x14ac:dyDescent="0.25">
      <c r="A36" s="30">
        <v>100012022</v>
      </c>
      <c r="B36" t="s">
        <v>79</v>
      </c>
      <c r="C36" s="26">
        <v>1053.1500000000001</v>
      </c>
      <c r="D36" s="26">
        <v>0</v>
      </c>
      <c r="E36" s="26">
        <v>1100</v>
      </c>
      <c r="F36" s="26">
        <v>-47</v>
      </c>
      <c r="H36" s="3" t="str">
        <f t="shared" si="0"/>
        <v>10001</v>
      </c>
    </row>
    <row r="37" spans="1:8" x14ac:dyDescent="0.25">
      <c r="A37" s="30">
        <v>100012028</v>
      </c>
      <c r="B37" t="s">
        <v>80</v>
      </c>
      <c r="C37" s="26">
        <v>0</v>
      </c>
      <c r="D37" s="26">
        <v>0</v>
      </c>
      <c r="E37" s="26">
        <v>0</v>
      </c>
      <c r="F37" s="26">
        <v>0</v>
      </c>
      <c r="H37" s="3" t="str">
        <f t="shared" si="0"/>
        <v>10001</v>
      </c>
    </row>
    <row r="38" spans="1:8" x14ac:dyDescent="0.25">
      <c r="A38" s="30">
        <v>100012510</v>
      </c>
      <c r="B38" t="s">
        <v>81</v>
      </c>
      <c r="C38" s="26">
        <v>3867.98</v>
      </c>
      <c r="D38" s="26">
        <v>3600</v>
      </c>
      <c r="E38" s="26">
        <v>3900</v>
      </c>
      <c r="F38" s="26">
        <v>-32</v>
      </c>
      <c r="H38" s="3" t="str">
        <f t="shared" si="0"/>
        <v>10001</v>
      </c>
    </row>
    <row r="39" spans="1:8" x14ac:dyDescent="0.25">
      <c r="A39" s="30">
        <v>100012706</v>
      </c>
      <c r="B39" t="s">
        <v>82</v>
      </c>
      <c r="C39" s="26">
        <v>366.01</v>
      </c>
      <c r="D39" s="26">
        <v>200</v>
      </c>
      <c r="E39" s="26">
        <v>200</v>
      </c>
      <c r="F39" s="26">
        <v>166</v>
      </c>
      <c r="H39" s="3" t="str">
        <f t="shared" si="0"/>
        <v>10001</v>
      </c>
    </row>
    <row r="40" spans="1:8" x14ac:dyDescent="0.25">
      <c r="A40" s="30">
        <v>100013300</v>
      </c>
      <c r="B40" t="s">
        <v>83</v>
      </c>
      <c r="C40" s="26">
        <v>3560.39</v>
      </c>
      <c r="D40" s="26">
        <v>4200</v>
      </c>
      <c r="E40" s="26">
        <v>4200</v>
      </c>
      <c r="F40" s="26">
        <v>-640</v>
      </c>
      <c r="H40" s="3" t="str">
        <f t="shared" si="0"/>
        <v>10001</v>
      </c>
    </row>
    <row r="41" spans="1:8" x14ac:dyDescent="0.25">
      <c r="A41" s="30">
        <v>100014600</v>
      </c>
      <c r="B41" t="s">
        <v>84</v>
      </c>
      <c r="C41" s="26">
        <v>6519.51</v>
      </c>
      <c r="D41" s="26">
        <v>4800</v>
      </c>
      <c r="E41" s="26">
        <v>5300</v>
      </c>
      <c r="F41" s="26">
        <v>1220</v>
      </c>
      <c r="H41" s="3" t="str">
        <f t="shared" si="0"/>
        <v>10001</v>
      </c>
    </row>
    <row r="42" spans="1:8" x14ac:dyDescent="0.25">
      <c r="A42" s="30">
        <v>100014610</v>
      </c>
      <c r="B42" t="s">
        <v>85</v>
      </c>
      <c r="C42" s="26">
        <v>102333.47</v>
      </c>
      <c r="D42" s="26">
        <v>90800</v>
      </c>
      <c r="E42" s="26">
        <v>97100</v>
      </c>
      <c r="F42" s="26">
        <v>5233</v>
      </c>
      <c r="H42" s="3" t="str">
        <f t="shared" si="0"/>
        <v>10001</v>
      </c>
    </row>
    <row r="43" spans="1:8" x14ac:dyDescent="0.25">
      <c r="A43" s="30">
        <v>100014611</v>
      </c>
      <c r="B43" t="s">
        <v>86</v>
      </c>
      <c r="C43" s="26">
        <v>14670.12</v>
      </c>
      <c r="D43" s="26">
        <v>18100</v>
      </c>
      <c r="E43" s="26">
        <v>15500</v>
      </c>
      <c r="F43" s="26">
        <v>-830</v>
      </c>
      <c r="H43" s="3" t="str">
        <f t="shared" si="0"/>
        <v>10001</v>
      </c>
    </row>
    <row r="44" spans="1:8" x14ac:dyDescent="0.25">
      <c r="A44" s="30">
        <v>100014618</v>
      </c>
      <c r="B44" t="s">
        <v>87</v>
      </c>
      <c r="C44" s="26">
        <v>1572.09</v>
      </c>
      <c r="D44" s="26">
        <v>0</v>
      </c>
      <c r="E44" s="26">
        <v>1300</v>
      </c>
      <c r="F44" s="26">
        <v>272</v>
      </c>
      <c r="H44" s="3" t="str">
        <f t="shared" si="0"/>
        <v>10001</v>
      </c>
    </row>
    <row r="45" spans="1:8" x14ac:dyDescent="0.25">
      <c r="A45" s="30">
        <v>100014619</v>
      </c>
      <c r="B45" t="s">
        <v>88</v>
      </c>
      <c r="C45" s="26">
        <v>2731.99</v>
      </c>
      <c r="D45" s="26">
        <v>3000</v>
      </c>
      <c r="E45" s="26">
        <v>2300</v>
      </c>
      <c r="F45" s="26">
        <v>432</v>
      </c>
      <c r="H45" s="3" t="str">
        <f t="shared" si="0"/>
        <v>10001</v>
      </c>
    </row>
    <row r="46" spans="1:8" x14ac:dyDescent="0.25">
      <c r="A46" s="30">
        <v>100014622</v>
      </c>
      <c r="B46" t="s">
        <v>89</v>
      </c>
      <c r="C46" s="26">
        <v>11047.87</v>
      </c>
      <c r="D46" s="26">
        <v>8500</v>
      </c>
      <c r="E46" s="26">
        <v>10600</v>
      </c>
      <c r="F46" s="26">
        <v>448</v>
      </c>
      <c r="H46" s="3" t="str">
        <f t="shared" si="0"/>
        <v>10001</v>
      </c>
    </row>
    <row r="47" spans="1:8" x14ac:dyDescent="0.25">
      <c r="A47" s="30">
        <v>100014623</v>
      </c>
      <c r="B47" t="s">
        <v>90</v>
      </c>
      <c r="C47" s="26">
        <v>2000</v>
      </c>
      <c r="D47" s="26">
        <v>900</v>
      </c>
      <c r="E47" s="26">
        <v>1200</v>
      </c>
      <c r="F47" s="26">
        <v>800</v>
      </c>
      <c r="H47" s="3" t="str">
        <f t="shared" si="0"/>
        <v>10001</v>
      </c>
    </row>
    <row r="48" spans="1:8" x14ac:dyDescent="0.25">
      <c r="A48" s="30">
        <v>100015007</v>
      </c>
      <c r="B48" t="s">
        <v>91</v>
      </c>
      <c r="C48" s="26">
        <v>0</v>
      </c>
      <c r="D48" s="26">
        <v>0</v>
      </c>
      <c r="E48" s="26">
        <v>0</v>
      </c>
      <c r="F48" s="26">
        <v>0</v>
      </c>
      <c r="H48" s="3" t="str">
        <f t="shared" si="0"/>
        <v>10001</v>
      </c>
    </row>
    <row r="49" spans="1:8" x14ac:dyDescent="0.25">
      <c r="A49" s="30">
        <v>100015602</v>
      </c>
      <c r="B49" t="s">
        <v>92</v>
      </c>
      <c r="C49" s="26">
        <v>0</v>
      </c>
      <c r="D49" s="26">
        <v>0</v>
      </c>
      <c r="E49" s="26">
        <v>0</v>
      </c>
      <c r="F49" s="26">
        <v>0</v>
      </c>
      <c r="H49" s="3" t="str">
        <f t="shared" si="0"/>
        <v>10001</v>
      </c>
    </row>
    <row r="50" spans="1:8" x14ac:dyDescent="0.25">
      <c r="A50" s="30">
        <v>100015902</v>
      </c>
      <c r="B50" t="s">
        <v>93</v>
      </c>
      <c r="C50" s="26">
        <v>0</v>
      </c>
      <c r="D50" s="26">
        <v>0</v>
      </c>
      <c r="E50" s="26">
        <v>0</v>
      </c>
      <c r="F50" s="26">
        <v>0</v>
      </c>
      <c r="H50" s="3" t="str">
        <f t="shared" si="0"/>
        <v>10001</v>
      </c>
    </row>
    <row r="51" spans="1:8" x14ac:dyDescent="0.25">
      <c r="A51" s="30">
        <v>100019053</v>
      </c>
      <c r="B51" t="s">
        <v>94</v>
      </c>
      <c r="C51" s="26">
        <v>-1000</v>
      </c>
      <c r="D51" s="26">
        <v>0</v>
      </c>
      <c r="E51" s="26">
        <v>0</v>
      </c>
      <c r="F51" s="26">
        <v>-1000</v>
      </c>
      <c r="H51" s="3" t="str">
        <f t="shared" si="0"/>
        <v>10001</v>
      </c>
    </row>
    <row r="52" spans="1:8" x14ac:dyDescent="0.25">
      <c r="A52" s="30">
        <v>100019054</v>
      </c>
      <c r="B52" t="s">
        <v>95</v>
      </c>
      <c r="C52" s="26">
        <v>420</v>
      </c>
      <c r="D52" s="26">
        <v>0</v>
      </c>
      <c r="E52" s="26">
        <v>0</v>
      </c>
      <c r="F52" s="26">
        <v>420</v>
      </c>
      <c r="H52" s="3" t="str">
        <f t="shared" si="0"/>
        <v>10001</v>
      </c>
    </row>
    <row r="53" spans="1:8" x14ac:dyDescent="0.25">
      <c r="A53" s="30">
        <v>100019100</v>
      </c>
      <c r="B53" t="s">
        <v>96</v>
      </c>
      <c r="C53" s="26">
        <v>-72.14</v>
      </c>
      <c r="D53" s="26">
        <v>0</v>
      </c>
      <c r="E53" s="26">
        <v>0</v>
      </c>
      <c r="F53" s="26">
        <v>-72</v>
      </c>
      <c r="H53" s="3" t="str">
        <f t="shared" si="0"/>
        <v>10001</v>
      </c>
    </row>
    <row r="54" spans="1:8" x14ac:dyDescent="0.25">
      <c r="A54" s="30">
        <v>100019200</v>
      </c>
      <c r="B54" t="s">
        <v>97</v>
      </c>
      <c r="C54" s="26">
        <v>0</v>
      </c>
      <c r="D54" s="26">
        <v>-200</v>
      </c>
      <c r="E54" s="26">
        <v>-200</v>
      </c>
      <c r="F54" s="26">
        <v>200</v>
      </c>
      <c r="H54" s="3" t="str">
        <f t="shared" si="0"/>
        <v>10001</v>
      </c>
    </row>
    <row r="55" spans="1:8" x14ac:dyDescent="0.25">
      <c r="A55" s="30">
        <v>100019362</v>
      </c>
      <c r="B55" t="s">
        <v>98</v>
      </c>
      <c r="C55" s="26">
        <v>-124.65</v>
      </c>
      <c r="D55" s="26">
        <v>-100</v>
      </c>
      <c r="E55" s="26">
        <v>-100</v>
      </c>
      <c r="F55" s="26">
        <v>-25</v>
      </c>
      <c r="H55" s="3" t="str">
        <f t="shared" si="0"/>
        <v>10001</v>
      </c>
    </row>
    <row r="56" spans="1:8" x14ac:dyDescent="0.25">
      <c r="A56" s="30">
        <v>100021042</v>
      </c>
      <c r="B56" t="s">
        <v>99</v>
      </c>
      <c r="C56" s="26">
        <v>-771</v>
      </c>
      <c r="D56" s="26">
        <v>0</v>
      </c>
      <c r="E56" s="26">
        <v>0</v>
      </c>
      <c r="F56" s="26">
        <v>-771</v>
      </c>
      <c r="H56" s="3" t="str">
        <f t="shared" si="0"/>
        <v>10002</v>
      </c>
    </row>
    <row r="57" spans="1:8" x14ac:dyDescent="0.25">
      <c r="A57" s="30">
        <v>100022471</v>
      </c>
      <c r="B57" t="s">
        <v>100</v>
      </c>
      <c r="C57" s="26">
        <v>0</v>
      </c>
      <c r="D57" s="26">
        <v>0</v>
      </c>
      <c r="E57" s="26">
        <v>0</v>
      </c>
      <c r="F57" s="26">
        <v>0</v>
      </c>
      <c r="H57" s="3" t="str">
        <f t="shared" si="0"/>
        <v>10002</v>
      </c>
    </row>
    <row r="58" spans="1:8" x14ac:dyDescent="0.25">
      <c r="A58" s="30">
        <v>100030200</v>
      </c>
      <c r="B58" t="s">
        <v>101</v>
      </c>
      <c r="C58" s="26">
        <v>0</v>
      </c>
      <c r="D58" s="26">
        <v>0</v>
      </c>
      <c r="E58" s="26">
        <v>0</v>
      </c>
      <c r="F58" s="26">
        <v>0</v>
      </c>
      <c r="H58" s="3" t="str">
        <f t="shared" si="0"/>
        <v>10003</v>
      </c>
    </row>
    <row r="59" spans="1:8" x14ac:dyDescent="0.25">
      <c r="A59" s="30">
        <v>100031040</v>
      </c>
      <c r="B59" t="s">
        <v>102</v>
      </c>
      <c r="C59" s="26">
        <v>34714.129999999997</v>
      </c>
      <c r="D59" s="26">
        <v>48000</v>
      </c>
      <c r="E59" s="26">
        <v>48000</v>
      </c>
      <c r="F59" s="26">
        <v>-13286</v>
      </c>
      <c r="H59" s="3" t="str">
        <f t="shared" si="0"/>
        <v>10003</v>
      </c>
    </row>
    <row r="60" spans="1:8" x14ac:dyDescent="0.25">
      <c r="A60" s="30">
        <v>100031041</v>
      </c>
      <c r="B60" t="s">
        <v>103</v>
      </c>
      <c r="C60" s="26">
        <v>2992.83</v>
      </c>
      <c r="D60" s="26">
        <v>5000</v>
      </c>
      <c r="E60" s="26">
        <v>5000</v>
      </c>
      <c r="F60" s="26">
        <v>-2007</v>
      </c>
      <c r="H60" s="3" t="str">
        <f t="shared" si="0"/>
        <v>10003</v>
      </c>
    </row>
    <row r="61" spans="1:8" x14ac:dyDescent="0.25">
      <c r="A61" s="30">
        <v>100031042</v>
      </c>
      <c r="B61" t="s">
        <v>104</v>
      </c>
      <c r="C61" s="26">
        <v>2172.5700000000002</v>
      </c>
      <c r="D61" s="26">
        <v>1000</v>
      </c>
      <c r="E61" s="26">
        <v>1000</v>
      </c>
      <c r="F61" s="26">
        <v>1173</v>
      </c>
      <c r="H61" s="3" t="str">
        <f t="shared" si="0"/>
        <v>10003</v>
      </c>
    </row>
    <row r="62" spans="1:8" x14ac:dyDescent="0.25">
      <c r="A62" s="30">
        <v>100031043</v>
      </c>
      <c r="B62" t="s">
        <v>105</v>
      </c>
      <c r="C62" s="26">
        <v>23288.73</v>
      </c>
      <c r="D62" s="26">
        <v>40000</v>
      </c>
      <c r="E62" s="26">
        <v>40000</v>
      </c>
      <c r="F62" s="26">
        <v>-16711</v>
      </c>
      <c r="H62" s="3" t="str">
        <f t="shared" si="0"/>
        <v>10003</v>
      </c>
    </row>
    <row r="63" spans="1:8" x14ac:dyDescent="0.25">
      <c r="A63" s="30">
        <v>100031044</v>
      </c>
      <c r="B63" t="s">
        <v>106</v>
      </c>
      <c r="C63" s="26">
        <v>17530.07</v>
      </c>
      <c r="D63" s="26">
        <v>70000</v>
      </c>
      <c r="E63" s="26">
        <v>70000</v>
      </c>
      <c r="F63" s="26">
        <v>-52470</v>
      </c>
      <c r="H63" s="3" t="str">
        <f t="shared" si="0"/>
        <v>10003</v>
      </c>
    </row>
    <row r="64" spans="1:8" x14ac:dyDescent="0.25">
      <c r="A64" s="30">
        <v>100031045</v>
      </c>
      <c r="B64" t="s">
        <v>107</v>
      </c>
      <c r="C64" s="26">
        <v>4025.85</v>
      </c>
      <c r="D64" s="26">
        <v>18000</v>
      </c>
      <c r="E64" s="26">
        <v>18000</v>
      </c>
      <c r="F64" s="26">
        <v>-13974</v>
      </c>
      <c r="H64" s="3" t="str">
        <f t="shared" si="0"/>
        <v>10003</v>
      </c>
    </row>
    <row r="65" spans="1:8" x14ac:dyDescent="0.25">
      <c r="A65" s="30">
        <v>100031046</v>
      </c>
      <c r="B65" t="s">
        <v>108</v>
      </c>
      <c r="C65" s="26">
        <v>23994.6</v>
      </c>
      <c r="D65" s="26">
        <v>23000</v>
      </c>
      <c r="E65" s="26">
        <v>23000</v>
      </c>
      <c r="F65" s="26">
        <v>995</v>
      </c>
      <c r="H65" s="3" t="str">
        <f t="shared" si="0"/>
        <v>10003</v>
      </c>
    </row>
    <row r="66" spans="1:8" x14ac:dyDescent="0.25">
      <c r="A66" s="30">
        <v>100031047</v>
      </c>
      <c r="B66" t="s">
        <v>109</v>
      </c>
      <c r="C66" s="26">
        <v>691.54</v>
      </c>
      <c r="D66" s="26">
        <v>3000</v>
      </c>
      <c r="E66" s="26">
        <v>3000</v>
      </c>
      <c r="F66" s="26">
        <v>-2308</v>
      </c>
      <c r="H66" s="3" t="str">
        <f t="shared" si="0"/>
        <v>10003</v>
      </c>
    </row>
    <row r="67" spans="1:8" x14ac:dyDescent="0.25">
      <c r="A67" s="30">
        <v>100031049</v>
      </c>
      <c r="B67" t="s">
        <v>110</v>
      </c>
      <c r="C67" s="26">
        <v>9631.35</v>
      </c>
      <c r="D67" s="26">
        <v>24000</v>
      </c>
      <c r="E67" s="26">
        <v>24000</v>
      </c>
      <c r="F67" s="26">
        <v>-14369</v>
      </c>
      <c r="H67" s="3" t="str">
        <f t="shared" si="0"/>
        <v>10003</v>
      </c>
    </row>
    <row r="68" spans="1:8" x14ac:dyDescent="0.25">
      <c r="A68" s="30">
        <v>100031051</v>
      </c>
      <c r="B68" t="s">
        <v>111</v>
      </c>
      <c r="C68" s="26">
        <v>0</v>
      </c>
      <c r="D68" s="26">
        <v>0</v>
      </c>
      <c r="E68" s="26">
        <v>0</v>
      </c>
      <c r="F68" s="26">
        <v>0</v>
      </c>
      <c r="H68" s="3" t="str">
        <f t="shared" si="0"/>
        <v>10003</v>
      </c>
    </row>
    <row r="69" spans="1:8" x14ac:dyDescent="0.25">
      <c r="A69" s="30">
        <v>100032415</v>
      </c>
      <c r="B69" t="s">
        <v>112</v>
      </c>
      <c r="C69" s="26">
        <v>0</v>
      </c>
      <c r="D69" s="26">
        <v>3000</v>
      </c>
      <c r="E69" s="26">
        <v>3000</v>
      </c>
      <c r="F69" s="26">
        <v>-3000</v>
      </c>
      <c r="H69" s="3" t="str">
        <f t="shared" si="0"/>
        <v>10003</v>
      </c>
    </row>
    <row r="70" spans="1:8" x14ac:dyDescent="0.25">
      <c r="A70" s="30">
        <v>100035608</v>
      </c>
      <c r="B70" t="s">
        <v>113</v>
      </c>
      <c r="C70" s="26">
        <v>0</v>
      </c>
      <c r="D70" s="26">
        <v>0</v>
      </c>
      <c r="E70" s="26">
        <v>0</v>
      </c>
      <c r="F70" s="26">
        <v>0</v>
      </c>
      <c r="H70" s="3" t="str">
        <f t="shared" si="0"/>
        <v>10003</v>
      </c>
    </row>
    <row r="71" spans="1:8" x14ac:dyDescent="0.25">
      <c r="A71" s="30">
        <v>105155068</v>
      </c>
      <c r="B71" t="s">
        <v>114</v>
      </c>
      <c r="C71" s="26">
        <v>0</v>
      </c>
      <c r="D71" s="26">
        <v>0</v>
      </c>
      <c r="E71" s="26">
        <v>0</v>
      </c>
      <c r="F71" s="26">
        <v>0</v>
      </c>
      <c r="H71" s="3" t="str">
        <f t="shared" si="0"/>
        <v>10515</v>
      </c>
    </row>
    <row r="72" spans="1:8" x14ac:dyDescent="0.25">
      <c r="A72" s="30">
        <v>105165068</v>
      </c>
      <c r="B72" t="s">
        <v>115</v>
      </c>
      <c r="C72" s="26">
        <v>0</v>
      </c>
      <c r="D72" s="26">
        <v>0</v>
      </c>
      <c r="E72" s="26">
        <v>0</v>
      </c>
      <c r="F72" s="26">
        <v>0</v>
      </c>
      <c r="H72" s="3" t="str">
        <f t="shared" si="0"/>
        <v>10516</v>
      </c>
    </row>
    <row r="73" spans="1:8" x14ac:dyDescent="0.25">
      <c r="A73" s="30">
        <v>105175068</v>
      </c>
      <c r="B73" t="s">
        <v>116</v>
      </c>
      <c r="C73" s="26">
        <v>0</v>
      </c>
      <c r="D73" s="26">
        <v>0</v>
      </c>
      <c r="E73" s="26">
        <v>0</v>
      </c>
      <c r="F73" s="26">
        <v>0</v>
      </c>
      <c r="H73" s="3" t="str">
        <f t="shared" si="0"/>
        <v>10517</v>
      </c>
    </row>
    <row r="74" spans="1:8" x14ac:dyDescent="0.25">
      <c r="A74" s="30">
        <v>105185068</v>
      </c>
      <c r="B74" t="s">
        <v>117</v>
      </c>
      <c r="C74" s="26">
        <v>0</v>
      </c>
      <c r="D74" s="26">
        <v>0</v>
      </c>
      <c r="E74" s="26">
        <v>0</v>
      </c>
      <c r="F74" s="26">
        <v>0</v>
      </c>
      <c r="H74" s="3" t="str">
        <f t="shared" ref="H74:H137" si="1">LEFT(A74,5)</f>
        <v>10518</v>
      </c>
    </row>
    <row r="75" spans="1:8" x14ac:dyDescent="0.25">
      <c r="A75" s="30">
        <v>105195068</v>
      </c>
      <c r="B75" t="s">
        <v>118</v>
      </c>
      <c r="C75" s="26">
        <v>0</v>
      </c>
      <c r="D75" s="26">
        <v>0</v>
      </c>
      <c r="E75" s="26">
        <v>0</v>
      </c>
      <c r="F75" s="26">
        <v>0</v>
      </c>
      <c r="H75" s="3" t="str">
        <f t="shared" si="1"/>
        <v>10519</v>
      </c>
    </row>
    <row r="76" spans="1:8" x14ac:dyDescent="0.25">
      <c r="A76" s="30">
        <v>107111040</v>
      </c>
      <c r="B76" t="s">
        <v>119</v>
      </c>
      <c r="C76" s="26">
        <v>0</v>
      </c>
      <c r="D76" s="26">
        <v>0</v>
      </c>
      <c r="E76" s="26">
        <v>0</v>
      </c>
      <c r="F76" s="26">
        <v>0</v>
      </c>
      <c r="H76" s="3" t="str">
        <f t="shared" si="1"/>
        <v>10711</v>
      </c>
    </row>
    <row r="77" spans="1:8" x14ac:dyDescent="0.25">
      <c r="A77" s="30">
        <v>107131040</v>
      </c>
      <c r="B77" t="s">
        <v>120</v>
      </c>
      <c r="C77" s="26">
        <v>0</v>
      </c>
      <c r="D77" s="26">
        <v>0</v>
      </c>
      <c r="E77" s="26">
        <v>0</v>
      </c>
      <c r="F77" s="26">
        <v>0</v>
      </c>
      <c r="H77" s="3" t="str">
        <f t="shared" si="1"/>
        <v>10713</v>
      </c>
    </row>
    <row r="78" spans="1:8" x14ac:dyDescent="0.25">
      <c r="A78" s="30">
        <v>107141040</v>
      </c>
      <c r="B78" t="s">
        <v>121</v>
      </c>
      <c r="C78" s="26">
        <v>0</v>
      </c>
      <c r="D78" s="26">
        <v>0</v>
      </c>
      <c r="E78" s="26">
        <v>0</v>
      </c>
      <c r="F78" s="26">
        <v>0</v>
      </c>
      <c r="H78" s="3" t="str">
        <f t="shared" si="1"/>
        <v>10714</v>
      </c>
    </row>
    <row r="79" spans="1:8" x14ac:dyDescent="0.25">
      <c r="A79" s="30">
        <v>107175068</v>
      </c>
      <c r="B79" t="s">
        <v>122</v>
      </c>
      <c r="C79" s="26">
        <v>0</v>
      </c>
      <c r="D79" s="26">
        <v>0</v>
      </c>
      <c r="E79" s="26">
        <v>0</v>
      </c>
      <c r="F79" s="26">
        <v>0</v>
      </c>
      <c r="H79" s="3" t="str">
        <f t="shared" si="1"/>
        <v>10717</v>
      </c>
    </row>
    <row r="80" spans="1:8" x14ac:dyDescent="0.25">
      <c r="A80" s="30">
        <v>107185068</v>
      </c>
      <c r="B80" t="s">
        <v>123</v>
      </c>
      <c r="C80" s="26">
        <v>0</v>
      </c>
      <c r="D80" s="26">
        <v>0</v>
      </c>
      <c r="E80" s="26">
        <v>0</v>
      </c>
      <c r="F80" s="26">
        <v>0</v>
      </c>
      <c r="H80" s="3" t="str">
        <f t="shared" si="1"/>
        <v>10718</v>
      </c>
    </row>
    <row r="81" spans="1:8" x14ac:dyDescent="0.25">
      <c r="A81" s="30">
        <v>107195068</v>
      </c>
      <c r="B81" t="s">
        <v>124</v>
      </c>
      <c r="C81" s="26">
        <v>0</v>
      </c>
      <c r="D81" s="26">
        <v>0</v>
      </c>
      <c r="E81" s="26">
        <v>0</v>
      </c>
      <c r="F81" s="26">
        <v>0</v>
      </c>
      <c r="H81" s="3" t="str">
        <f t="shared" si="1"/>
        <v>10719</v>
      </c>
    </row>
    <row r="82" spans="1:8" x14ac:dyDescent="0.25">
      <c r="A82" s="30">
        <v>109011040</v>
      </c>
      <c r="B82" t="s">
        <v>125</v>
      </c>
      <c r="C82" s="26">
        <v>16691.48</v>
      </c>
      <c r="D82" s="26">
        <v>15000</v>
      </c>
      <c r="E82" s="26">
        <v>33000</v>
      </c>
      <c r="F82" s="26">
        <v>-16309</v>
      </c>
      <c r="H82" s="3" t="str">
        <f t="shared" si="1"/>
        <v>10901</v>
      </c>
    </row>
    <row r="83" spans="1:8" x14ac:dyDescent="0.25">
      <c r="A83" s="30">
        <v>109011042</v>
      </c>
      <c r="B83" t="s">
        <v>126</v>
      </c>
      <c r="C83" s="26">
        <v>11744.45</v>
      </c>
      <c r="D83" s="26">
        <v>25000</v>
      </c>
      <c r="E83" s="26">
        <v>5000</v>
      </c>
      <c r="F83" s="26">
        <v>6744</v>
      </c>
      <c r="H83" s="3" t="str">
        <f t="shared" si="1"/>
        <v>10901</v>
      </c>
    </row>
    <row r="84" spans="1:8" x14ac:dyDescent="0.25">
      <c r="A84" s="30">
        <v>109011043</v>
      </c>
      <c r="B84" t="s">
        <v>127</v>
      </c>
      <c r="C84" s="26">
        <v>82903.56</v>
      </c>
      <c r="D84" s="26">
        <v>35000</v>
      </c>
      <c r="E84" s="26">
        <v>89700</v>
      </c>
      <c r="F84" s="26">
        <v>-6796</v>
      </c>
      <c r="H84" s="3" t="str">
        <f t="shared" si="1"/>
        <v>10901</v>
      </c>
    </row>
    <row r="85" spans="1:8" x14ac:dyDescent="0.25">
      <c r="A85" s="30">
        <v>109011044</v>
      </c>
      <c r="B85" t="s">
        <v>128</v>
      </c>
      <c r="C85" s="26">
        <v>11382.38</v>
      </c>
      <c r="D85" s="26">
        <v>35000</v>
      </c>
      <c r="E85" s="26">
        <v>15000</v>
      </c>
      <c r="F85" s="26">
        <v>-3618</v>
      </c>
      <c r="H85" s="3" t="str">
        <f t="shared" si="1"/>
        <v>10901</v>
      </c>
    </row>
    <row r="86" spans="1:8" x14ac:dyDescent="0.25">
      <c r="A86" s="30">
        <v>109011045</v>
      </c>
      <c r="B86" t="s">
        <v>129</v>
      </c>
      <c r="C86" s="26">
        <v>669.1</v>
      </c>
      <c r="D86" s="26">
        <v>30000</v>
      </c>
      <c r="E86" s="26">
        <v>10000</v>
      </c>
      <c r="F86" s="26">
        <v>-9331</v>
      </c>
      <c r="H86" s="3" t="str">
        <f t="shared" si="1"/>
        <v>10901</v>
      </c>
    </row>
    <row r="87" spans="1:8" x14ac:dyDescent="0.25">
      <c r="A87" s="30">
        <v>109011046</v>
      </c>
      <c r="B87" t="s">
        <v>130</v>
      </c>
      <c r="C87" s="26">
        <v>32771.440000000002</v>
      </c>
      <c r="D87" s="26">
        <v>25000</v>
      </c>
      <c r="E87" s="26">
        <v>40000</v>
      </c>
      <c r="F87" s="26">
        <v>-7229</v>
      </c>
      <c r="H87" s="3" t="str">
        <f t="shared" si="1"/>
        <v>10901</v>
      </c>
    </row>
    <row r="88" spans="1:8" x14ac:dyDescent="0.25">
      <c r="A88" s="30">
        <v>109011047</v>
      </c>
      <c r="B88" t="s">
        <v>131</v>
      </c>
      <c r="C88" s="26">
        <v>0</v>
      </c>
      <c r="D88" s="26">
        <v>0</v>
      </c>
      <c r="E88" s="26">
        <v>0</v>
      </c>
      <c r="F88" s="26">
        <v>0</v>
      </c>
      <c r="H88" s="3" t="str">
        <f t="shared" si="1"/>
        <v>10901</v>
      </c>
    </row>
    <row r="89" spans="1:8" x14ac:dyDescent="0.25">
      <c r="A89" s="30">
        <v>109011048</v>
      </c>
      <c r="B89" t="s">
        <v>132</v>
      </c>
      <c r="C89" s="26">
        <v>0</v>
      </c>
      <c r="D89" s="26">
        <v>0</v>
      </c>
      <c r="E89" s="26">
        <v>0</v>
      </c>
      <c r="F89" s="26">
        <v>0</v>
      </c>
      <c r="H89" s="3" t="str">
        <f t="shared" si="1"/>
        <v>10901</v>
      </c>
    </row>
    <row r="90" spans="1:8" x14ac:dyDescent="0.25">
      <c r="A90" s="30">
        <v>109011050</v>
      </c>
      <c r="B90" t="s">
        <v>133</v>
      </c>
      <c r="C90" s="26">
        <v>0</v>
      </c>
      <c r="D90" s="26">
        <v>0</v>
      </c>
      <c r="E90" s="26">
        <v>0</v>
      </c>
      <c r="F90" s="26">
        <v>0</v>
      </c>
      <c r="H90" s="3" t="str">
        <f t="shared" si="1"/>
        <v>10901</v>
      </c>
    </row>
    <row r="91" spans="1:8" x14ac:dyDescent="0.25">
      <c r="A91" s="30">
        <v>109011051</v>
      </c>
      <c r="B91" t="s">
        <v>134</v>
      </c>
      <c r="C91" s="26">
        <v>6354</v>
      </c>
      <c r="D91" s="26">
        <v>20000</v>
      </c>
      <c r="E91" s="26">
        <v>4000</v>
      </c>
      <c r="F91" s="26">
        <v>2354</v>
      </c>
      <c r="H91" s="3" t="str">
        <f t="shared" si="1"/>
        <v>10901</v>
      </c>
    </row>
    <row r="92" spans="1:8" x14ac:dyDescent="0.25">
      <c r="A92" s="30">
        <v>109011052</v>
      </c>
      <c r="B92" t="s">
        <v>135</v>
      </c>
      <c r="C92" s="26">
        <v>8001.2</v>
      </c>
      <c r="D92" s="26">
        <v>40000</v>
      </c>
      <c r="E92" s="26">
        <v>10000</v>
      </c>
      <c r="F92" s="26">
        <v>-1999</v>
      </c>
      <c r="H92" s="3" t="str">
        <f t="shared" si="1"/>
        <v>10901</v>
      </c>
    </row>
    <row r="93" spans="1:8" x14ac:dyDescent="0.25">
      <c r="A93" s="30">
        <v>109011053</v>
      </c>
      <c r="B93" t="s">
        <v>136</v>
      </c>
      <c r="C93" s="26">
        <v>24834.26</v>
      </c>
      <c r="D93" s="26">
        <v>10000</v>
      </c>
      <c r="E93" s="26">
        <v>15000</v>
      </c>
      <c r="F93" s="26">
        <v>9834</v>
      </c>
      <c r="H93" s="3" t="str">
        <f t="shared" si="1"/>
        <v>10901</v>
      </c>
    </row>
    <row r="94" spans="1:8" x14ac:dyDescent="0.25">
      <c r="A94" s="30">
        <v>109011054</v>
      </c>
      <c r="B94" t="s">
        <v>137</v>
      </c>
      <c r="C94" s="26">
        <v>3536</v>
      </c>
      <c r="D94" s="26">
        <v>25000</v>
      </c>
      <c r="E94" s="26">
        <v>5000</v>
      </c>
      <c r="F94" s="26">
        <v>-1464</v>
      </c>
      <c r="H94" s="3" t="str">
        <f t="shared" si="1"/>
        <v>10901</v>
      </c>
    </row>
    <row r="95" spans="1:8" x14ac:dyDescent="0.25">
      <c r="A95" s="30">
        <v>109011056</v>
      </c>
      <c r="B95" t="s">
        <v>138</v>
      </c>
      <c r="C95" s="26">
        <v>6470</v>
      </c>
      <c r="D95" s="26">
        <v>0</v>
      </c>
      <c r="E95" s="26">
        <v>17000</v>
      </c>
      <c r="F95" s="26">
        <v>-10530</v>
      </c>
      <c r="H95" s="3" t="str">
        <f t="shared" si="1"/>
        <v>10901</v>
      </c>
    </row>
    <row r="96" spans="1:8" x14ac:dyDescent="0.25">
      <c r="A96" s="30">
        <v>109011057</v>
      </c>
      <c r="B96" t="s">
        <v>139</v>
      </c>
      <c r="C96" s="26">
        <v>0</v>
      </c>
      <c r="D96" s="26">
        <v>0</v>
      </c>
      <c r="E96" s="26">
        <v>5000</v>
      </c>
      <c r="F96" s="26">
        <v>-5000</v>
      </c>
      <c r="H96" s="3" t="str">
        <f t="shared" si="1"/>
        <v>10901</v>
      </c>
    </row>
    <row r="97" spans="1:8" x14ac:dyDescent="0.25">
      <c r="A97" s="30">
        <v>109011140</v>
      </c>
      <c r="B97" t="s">
        <v>140</v>
      </c>
      <c r="C97" s="26">
        <v>3498.29</v>
      </c>
      <c r="D97" s="26">
        <v>10000</v>
      </c>
      <c r="E97" s="26">
        <v>6000</v>
      </c>
      <c r="F97" s="26">
        <v>-2502</v>
      </c>
      <c r="H97" s="3" t="str">
        <f t="shared" si="1"/>
        <v>10901</v>
      </c>
    </row>
    <row r="98" spans="1:8" x14ac:dyDescent="0.25">
      <c r="A98" s="30">
        <v>109012440</v>
      </c>
      <c r="B98" t="s">
        <v>141</v>
      </c>
      <c r="C98" s="26">
        <v>0</v>
      </c>
      <c r="D98" s="26">
        <v>0</v>
      </c>
      <c r="E98" s="26">
        <v>15300</v>
      </c>
      <c r="F98" s="26">
        <v>-15300</v>
      </c>
      <c r="H98" s="3" t="str">
        <f t="shared" si="1"/>
        <v>10901</v>
      </c>
    </row>
    <row r="99" spans="1:8" x14ac:dyDescent="0.25">
      <c r="A99" s="30">
        <v>109021040</v>
      </c>
      <c r="B99" t="s">
        <v>142</v>
      </c>
      <c r="C99" s="26">
        <v>8587.0499999999993</v>
      </c>
      <c r="D99" s="26">
        <v>70000</v>
      </c>
      <c r="E99" s="26">
        <v>70000</v>
      </c>
      <c r="F99" s="26">
        <v>-61413</v>
      </c>
      <c r="H99" s="3" t="str">
        <f t="shared" si="1"/>
        <v>10902</v>
      </c>
    </row>
    <row r="100" spans="1:8" x14ac:dyDescent="0.25">
      <c r="A100" s="30">
        <v>109021041</v>
      </c>
      <c r="B100" t="s">
        <v>143</v>
      </c>
      <c r="C100" s="26">
        <v>5014</v>
      </c>
      <c r="D100" s="26">
        <v>0</v>
      </c>
      <c r="E100" s="26">
        <v>0</v>
      </c>
      <c r="F100" s="26">
        <v>5014</v>
      </c>
      <c r="H100" s="3" t="str">
        <f t="shared" si="1"/>
        <v>10902</v>
      </c>
    </row>
    <row r="101" spans="1:8" x14ac:dyDescent="0.25">
      <c r="A101" s="30">
        <v>109021042</v>
      </c>
      <c r="B101" t="s">
        <v>144</v>
      </c>
      <c r="C101" s="26">
        <v>140</v>
      </c>
      <c r="D101" s="26">
        <v>0</v>
      </c>
      <c r="E101" s="26">
        <v>0</v>
      </c>
      <c r="F101" s="26">
        <v>140</v>
      </c>
      <c r="H101" s="3" t="str">
        <f t="shared" si="1"/>
        <v>10902</v>
      </c>
    </row>
    <row r="102" spans="1:8" x14ac:dyDescent="0.25">
      <c r="A102" s="30">
        <v>109021043</v>
      </c>
      <c r="B102" t="s">
        <v>145</v>
      </c>
      <c r="C102" s="26">
        <v>2352.08</v>
      </c>
      <c r="D102" s="26">
        <v>0</v>
      </c>
      <c r="E102" s="26">
        <v>0</v>
      </c>
      <c r="F102" s="26">
        <v>2352</v>
      </c>
      <c r="H102" s="3" t="str">
        <f t="shared" si="1"/>
        <v>10902</v>
      </c>
    </row>
    <row r="103" spans="1:8" x14ac:dyDescent="0.25">
      <c r="A103" s="30">
        <v>109021044</v>
      </c>
      <c r="B103" t="s">
        <v>146</v>
      </c>
      <c r="C103" s="26">
        <v>-4320.87</v>
      </c>
      <c r="D103" s="26">
        <v>0</v>
      </c>
      <c r="E103" s="26">
        <v>0</v>
      </c>
      <c r="F103" s="26">
        <v>-4321</v>
      </c>
      <c r="H103" s="3" t="str">
        <f t="shared" si="1"/>
        <v>10902</v>
      </c>
    </row>
    <row r="104" spans="1:8" x14ac:dyDescent="0.25">
      <c r="A104" s="30">
        <v>109021045</v>
      </c>
      <c r="B104" t="s">
        <v>147</v>
      </c>
      <c r="C104" s="26">
        <v>0</v>
      </c>
      <c r="D104" s="26">
        <v>0</v>
      </c>
      <c r="E104" s="26">
        <v>0</v>
      </c>
      <c r="F104" s="26">
        <v>0</v>
      </c>
      <c r="H104" s="3" t="str">
        <f t="shared" si="1"/>
        <v>10902</v>
      </c>
    </row>
    <row r="105" spans="1:8" x14ac:dyDescent="0.25">
      <c r="A105" s="30">
        <v>109021047</v>
      </c>
      <c r="B105" t="s">
        <v>148</v>
      </c>
      <c r="C105" s="26">
        <v>0</v>
      </c>
      <c r="D105" s="26">
        <v>0</v>
      </c>
      <c r="E105" s="26">
        <v>0</v>
      </c>
      <c r="F105" s="26">
        <v>0</v>
      </c>
      <c r="H105" s="3" t="str">
        <f t="shared" si="1"/>
        <v>10902</v>
      </c>
    </row>
    <row r="106" spans="1:8" x14ac:dyDescent="0.25">
      <c r="A106" s="30">
        <v>109021049</v>
      </c>
      <c r="B106" t="s">
        <v>149</v>
      </c>
      <c r="C106" s="26">
        <v>481.75</v>
      </c>
      <c r="D106" s="26">
        <v>0</v>
      </c>
      <c r="E106" s="26">
        <v>0</v>
      </c>
      <c r="F106" s="26">
        <v>482</v>
      </c>
      <c r="H106" s="3" t="str">
        <f t="shared" si="1"/>
        <v>10902</v>
      </c>
    </row>
    <row r="107" spans="1:8" x14ac:dyDescent="0.25">
      <c r="A107" s="30">
        <v>109031040</v>
      </c>
      <c r="B107" t="s">
        <v>150</v>
      </c>
      <c r="C107" s="26">
        <v>-513.61</v>
      </c>
      <c r="D107" s="26">
        <v>0</v>
      </c>
      <c r="E107" s="26">
        <v>0</v>
      </c>
      <c r="F107" s="26">
        <v>-514</v>
      </c>
      <c r="H107" s="3" t="str">
        <f t="shared" si="1"/>
        <v>10903</v>
      </c>
    </row>
    <row r="108" spans="1:8" x14ac:dyDescent="0.25">
      <c r="A108" s="30">
        <v>109031041</v>
      </c>
      <c r="B108" t="s">
        <v>151</v>
      </c>
      <c r="C108" s="26">
        <v>0</v>
      </c>
      <c r="D108" s="26">
        <v>0</v>
      </c>
      <c r="E108" s="26">
        <v>0</v>
      </c>
      <c r="F108" s="26">
        <v>0</v>
      </c>
      <c r="H108" s="3" t="str">
        <f t="shared" si="1"/>
        <v>10903</v>
      </c>
    </row>
    <row r="109" spans="1:8" x14ac:dyDescent="0.25">
      <c r="A109" s="30">
        <v>109031042</v>
      </c>
      <c r="B109" t="s">
        <v>152</v>
      </c>
      <c r="C109" s="26">
        <v>0</v>
      </c>
      <c r="D109" s="26">
        <v>0</v>
      </c>
      <c r="E109" s="26">
        <v>0</v>
      </c>
      <c r="F109" s="26">
        <v>0</v>
      </c>
      <c r="H109" s="3" t="str">
        <f t="shared" si="1"/>
        <v>10903</v>
      </c>
    </row>
    <row r="110" spans="1:8" x14ac:dyDescent="0.25">
      <c r="A110" s="30">
        <v>109031043</v>
      </c>
      <c r="B110" t="s">
        <v>153</v>
      </c>
      <c r="C110" s="26">
        <v>0</v>
      </c>
      <c r="D110" s="26">
        <v>0</v>
      </c>
      <c r="E110" s="26">
        <v>0</v>
      </c>
      <c r="F110" s="26">
        <v>0</v>
      </c>
      <c r="H110" s="3" t="str">
        <f t="shared" si="1"/>
        <v>10903</v>
      </c>
    </row>
    <row r="111" spans="1:8" x14ac:dyDescent="0.25">
      <c r="A111" s="30">
        <v>109031044</v>
      </c>
      <c r="B111" t="s">
        <v>154</v>
      </c>
      <c r="C111" s="26">
        <v>-4879</v>
      </c>
      <c r="D111" s="26">
        <v>0</v>
      </c>
      <c r="E111" s="26">
        <v>0</v>
      </c>
      <c r="F111" s="26">
        <v>-4879</v>
      </c>
      <c r="H111" s="3" t="str">
        <f t="shared" si="1"/>
        <v>10903</v>
      </c>
    </row>
    <row r="112" spans="1:8" x14ac:dyDescent="0.25">
      <c r="A112" s="30">
        <v>109031045</v>
      </c>
      <c r="B112" t="s">
        <v>155</v>
      </c>
      <c r="C112" s="26">
        <v>0</v>
      </c>
      <c r="D112" s="26">
        <v>0</v>
      </c>
      <c r="E112" s="26">
        <v>0</v>
      </c>
      <c r="F112" s="26">
        <v>0</v>
      </c>
      <c r="H112" s="3" t="str">
        <f t="shared" si="1"/>
        <v>10903</v>
      </c>
    </row>
    <row r="113" spans="1:8" x14ac:dyDescent="0.25">
      <c r="A113" s="30">
        <v>109031046</v>
      </c>
      <c r="B113" t="s">
        <v>156</v>
      </c>
      <c r="C113" s="26">
        <v>0</v>
      </c>
      <c r="D113" s="26">
        <v>0</v>
      </c>
      <c r="E113" s="26">
        <v>0</v>
      </c>
      <c r="F113" s="26">
        <v>0</v>
      </c>
      <c r="H113" s="3" t="str">
        <f t="shared" si="1"/>
        <v>10903</v>
      </c>
    </row>
    <row r="114" spans="1:8" x14ac:dyDescent="0.25">
      <c r="A114" s="30">
        <v>109031047</v>
      </c>
      <c r="B114" t="s">
        <v>157</v>
      </c>
      <c r="C114" s="26">
        <v>0</v>
      </c>
      <c r="D114" s="26">
        <v>0</v>
      </c>
      <c r="E114" s="26">
        <v>0</v>
      </c>
      <c r="F114" s="26">
        <v>0</v>
      </c>
      <c r="H114" s="3" t="str">
        <f t="shared" si="1"/>
        <v>10903</v>
      </c>
    </row>
    <row r="115" spans="1:8" x14ac:dyDescent="0.25">
      <c r="A115" s="30">
        <v>109031048</v>
      </c>
      <c r="B115" t="s">
        <v>158</v>
      </c>
      <c r="C115" s="26">
        <v>0</v>
      </c>
      <c r="D115" s="26">
        <v>0</v>
      </c>
      <c r="E115" s="26">
        <v>0</v>
      </c>
      <c r="F115" s="26">
        <v>0</v>
      </c>
      <c r="H115" s="3" t="str">
        <f t="shared" si="1"/>
        <v>10903</v>
      </c>
    </row>
    <row r="116" spans="1:8" x14ac:dyDescent="0.25">
      <c r="A116" s="30">
        <v>109041042</v>
      </c>
      <c r="B116" t="s">
        <v>159</v>
      </c>
      <c r="C116" s="26">
        <v>115914.86</v>
      </c>
      <c r="D116" s="26">
        <v>105000</v>
      </c>
      <c r="E116" s="26">
        <v>105000</v>
      </c>
      <c r="F116" s="26">
        <v>10915</v>
      </c>
      <c r="H116" s="3" t="str">
        <f t="shared" si="1"/>
        <v>10904</v>
      </c>
    </row>
    <row r="117" spans="1:8" x14ac:dyDescent="0.25">
      <c r="A117" s="30">
        <v>109045007</v>
      </c>
      <c r="B117" t="s">
        <v>160</v>
      </c>
      <c r="C117" s="26">
        <v>0</v>
      </c>
      <c r="D117" s="26">
        <v>0</v>
      </c>
      <c r="E117" s="26">
        <v>0</v>
      </c>
      <c r="F117" s="26">
        <v>0</v>
      </c>
      <c r="H117" s="3" t="str">
        <f t="shared" si="1"/>
        <v>10904</v>
      </c>
    </row>
    <row r="118" spans="1:8" x14ac:dyDescent="0.25">
      <c r="A118" s="30">
        <v>109051047</v>
      </c>
      <c r="B118" t="s">
        <v>161</v>
      </c>
      <c r="C118" s="26">
        <v>0</v>
      </c>
      <c r="D118" s="26">
        <v>0</v>
      </c>
      <c r="E118" s="26">
        <v>0</v>
      </c>
      <c r="F118" s="26">
        <v>0</v>
      </c>
      <c r="H118" s="3" t="str">
        <f t="shared" si="1"/>
        <v>10905</v>
      </c>
    </row>
    <row r="119" spans="1:8" x14ac:dyDescent="0.25">
      <c r="A119" s="30">
        <v>110010150</v>
      </c>
      <c r="B119" t="s">
        <v>162</v>
      </c>
      <c r="C119" s="26">
        <v>0</v>
      </c>
      <c r="D119" s="26">
        <v>0</v>
      </c>
      <c r="E119" s="26">
        <v>0</v>
      </c>
      <c r="F119" s="26">
        <v>0</v>
      </c>
      <c r="H119" s="3" t="str">
        <f t="shared" si="1"/>
        <v>11001</v>
      </c>
    </row>
    <row r="120" spans="1:8" x14ac:dyDescent="0.25">
      <c r="A120" s="30">
        <v>110011040</v>
      </c>
      <c r="B120" t="s">
        <v>163</v>
      </c>
      <c r="C120" s="26">
        <v>1198.9000000000001</v>
      </c>
      <c r="D120" s="26">
        <v>0</v>
      </c>
      <c r="E120" s="26">
        <v>0</v>
      </c>
      <c r="F120" s="26">
        <v>1199</v>
      </c>
      <c r="H120" s="3" t="str">
        <f t="shared" si="1"/>
        <v>11001</v>
      </c>
    </row>
    <row r="121" spans="1:8" x14ac:dyDescent="0.25">
      <c r="A121" s="30">
        <v>110011041</v>
      </c>
      <c r="B121" t="s">
        <v>164</v>
      </c>
      <c r="C121" s="26">
        <v>0</v>
      </c>
      <c r="D121" s="26">
        <v>0</v>
      </c>
      <c r="E121" s="26">
        <v>0</v>
      </c>
      <c r="F121" s="26">
        <v>0</v>
      </c>
      <c r="H121" s="3" t="str">
        <f t="shared" si="1"/>
        <v>11001</v>
      </c>
    </row>
    <row r="122" spans="1:8" x14ac:dyDescent="0.25">
      <c r="A122" s="30">
        <v>110011042</v>
      </c>
      <c r="B122" t="s">
        <v>165</v>
      </c>
      <c r="C122" s="26">
        <v>0</v>
      </c>
      <c r="D122" s="26">
        <v>0</v>
      </c>
      <c r="E122" s="26">
        <v>0</v>
      </c>
      <c r="F122" s="26">
        <v>0</v>
      </c>
      <c r="H122" s="3" t="str">
        <f t="shared" si="1"/>
        <v>11001</v>
      </c>
    </row>
    <row r="123" spans="1:8" x14ac:dyDescent="0.25">
      <c r="A123" s="30">
        <v>110011043</v>
      </c>
      <c r="B123" t="s">
        <v>166</v>
      </c>
      <c r="C123" s="26">
        <v>976.15</v>
      </c>
      <c r="D123" s="26">
        <v>0</v>
      </c>
      <c r="E123" s="26">
        <v>0</v>
      </c>
      <c r="F123" s="26">
        <v>976</v>
      </c>
      <c r="H123" s="3" t="str">
        <f t="shared" si="1"/>
        <v>11001</v>
      </c>
    </row>
    <row r="124" spans="1:8" x14ac:dyDescent="0.25">
      <c r="A124" s="30">
        <v>110011044</v>
      </c>
      <c r="B124" t="s">
        <v>167</v>
      </c>
      <c r="C124" s="26">
        <v>105</v>
      </c>
      <c r="D124" s="26">
        <v>0</v>
      </c>
      <c r="E124" s="26">
        <v>0</v>
      </c>
      <c r="F124" s="26">
        <v>105</v>
      </c>
      <c r="H124" s="3" t="str">
        <f t="shared" si="1"/>
        <v>11001</v>
      </c>
    </row>
    <row r="125" spans="1:8" x14ac:dyDescent="0.25">
      <c r="A125" s="30">
        <v>110011045</v>
      </c>
      <c r="B125" t="s">
        <v>168</v>
      </c>
      <c r="C125" s="26">
        <v>250</v>
      </c>
      <c r="D125" s="26">
        <v>0</v>
      </c>
      <c r="E125" s="26">
        <v>0</v>
      </c>
      <c r="F125" s="26">
        <v>250</v>
      </c>
      <c r="H125" s="3" t="str">
        <f t="shared" si="1"/>
        <v>11001</v>
      </c>
    </row>
    <row r="126" spans="1:8" x14ac:dyDescent="0.25">
      <c r="A126" s="30">
        <v>110011046</v>
      </c>
      <c r="B126" t="s">
        <v>169</v>
      </c>
      <c r="C126" s="26">
        <v>120</v>
      </c>
      <c r="D126" s="26">
        <v>0</v>
      </c>
      <c r="E126" s="26">
        <v>0</v>
      </c>
      <c r="F126" s="26">
        <v>120</v>
      </c>
      <c r="H126" s="3" t="str">
        <f t="shared" si="1"/>
        <v>11001</v>
      </c>
    </row>
    <row r="127" spans="1:8" x14ac:dyDescent="0.25">
      <c r="A127" s="30">
        <v>110011047</v>
      </c>
      <c r="B127" t="s">
        <v>170</v>
      </c>
      <c r="C127" s="26">
        <v>120</v>
      </c>
      <c r="D127" s="26">
        <v>0</v>
      </c>
      <c r="E127" s="26">
        <v>0</v>
      </c>
      <c r="F127" s="26">
        <v>120</v>
      </c>
      <c r="H127" s="3" t="str">
        <f t="shared" si="1"/>
        <v>11001</v>
      </c>
    </row>
    <row r="128" spans="1:8" x14ac:dyDescent="0.25">
      <c r="A128" s="30">
        <v>110011048</v>
      </c>
      <c r="B128" t="s">
        <v>171</v>
      </c>
      <c r="C128" s="26">
        <v>0</v>
      </c>
      <c r="D128" s="26">
        <v>0</v>
      </c>
      <c r="E128" s="26">
        <v>0</v>
      </c>
      <c r="F128" s="26">
        <v>0</v>
      </c>
      <c r="H128" s="3" t="str">
        <f t="shared" si="1"/>
        <v>11001</v>
      </c>
    </row>
    <row r="129" spans="1:8" x14ac:dyDescent="0.25">
      <c r="A129" s="30">
        <v>110011049</v>
      </c>
      <c r="B129" t="s">
        <v>172</v>
      </c>
      <c r="C129" s="26">
        <v>92.25</v>
      </c>
      <c r="D129" s="26">
        <v>0</v>
      </c>
      <c r="E129" s="26">
        <v>0</v>
      </c>
      <c r="F129" s="26">
        <v>92</v>
      </c>
      <c r="H129" s="3" t="str">
        <f t="shared" si="1"/>
        <v>11001</v>
      </c>
    </row>
    <row r="130" spans="1:8" x14ac:dyDescent="0.25">
      <c r="A130" s="30">
        <v>110011400</v>
      </c>
      <c r="B130" t="s">
        <v>173</v>
      </c>
      <c r="C130" s="26">
        <v>0</v>
      </c>
      <c r="D130" s="26">
        <v>0</v>
      </c>
      <c r="E130" s="26">
        <v>0</v>
      </c>
      <c r="F130" s="26">
        <v>0</v>
      </c>
      <c r="H130" s="3" t="str">
        <f t="shared" si="1"/>
        <v>11001</v>
      </c>
    </row>
    <row r="131" spans="1:8" x14ac:dyDescent="0.25">
      <c r="A131" s="30">
        <v>110012432</v>
      </c>
      <c r="B131" t="s">
        <v>174</v>
      </c>
      <c r="C131" s="26">
        <v>0</v>
      </c>
      <c r="D131" s="26">
        <v>0</v>
      </c>
      <c r="E131" s="26">
        <v>0</v>
      </c>
      <c r="F131" s="26">
        <v>0</v>
      </c>
      <c r="H131" s="3" t="str">
        <f t="shared" si="1"/>
        <v>11001</v>
      </c>
    </row>
    <row r="132" spans="1:8" x14ac:dyDescent="0.25">
      <c r="A132" s="30">
        <v>110012470</v>
      </c>
      <c r="B132" t="s">
        <v>175</v>
      </c>
      <c r="C132" s="26">
        <v>0</v>
      </c>
      <c r="D132" s="26">
        <v>0</v>
      </c>
      <c r="E132" s="26">
        <v>0</v>
      </c>
      <c r="F132" s="26">
        <v>0</v>
      </c>
      <c r="H132" s="3" t="str">
        <f t="shared" si="1"/>
        <v>11001</v>
      </c>
    </row>
    <row r="133" spans="1:8" x14ac:dyDescent="0.25">
      <c r="A133" s="30">
        <v>110020400</v>
      </c>
      <c r="B133" t="s">
        <v>176</v>
      </c>
      <c r="C133" s="26">
        <v>0</v>
      </c>
      <c r="D133" s="26">
        <v>0</v>
      </c>
      <c r="E133" s="26">
        <v>0</v>
      </c>
      <c r="F133" s="26">
        <v>0</v>
      </c>
      <c r="H133" s="3" t="str">
        <f t="shared" si="1"/>
        <v>11002</v>
      </c>
    </row>
    <row r="134" spans="1:8" x14ac:dyDescent="0.25">
      <c r="A134" s="30">
        <v>110021040</v>
      </c>
      <c r="B134" t="s">
        <v>177</v>
      </c>
      <c r="C134" s="26">
        <v>1920.75</v>
      </c>
      <c r="D134" s="26">
        <v>0</v>
      </c>
      <c r="E134" s="26">
        <v>0</v>
      </c>
      <c r="F134" s="26">
        <v>1921</v>
      </c>
      <c r="H134" s="3" t="str">
        <f t="shared" si="1"/>
        <v>11002</v>
      </c>
    </row>
    <row r="135" spans="1:8" x14ac:dyDescent="0.25">
      <c r="A135" s="30">
        <v>110021041</v>
      </c>
      <c r="B135" t="s">
        <v>178</v>
      </c>
      <c r="C135" s="26">
        <v>1829.63</v>
      </c>
      <c r="D135" s="26">
        <v>0</v>
      </c>
      <c r="E135" s="26">
        <v>0</v>
      </c>
      <c r="F135" s="26">
        <v>1830</v>
      </c>
      <c r="H135" s="3" t="str">
        <f t="shared" si="1"/>
        <v>11002</v>
      </c>
    </row>
    <row r="136" spans="1:8" x14ac:dyDescent="0.25">
      <c r="A136" s="30">
        <v>110021042</v>
      </c>
      <c r="B136" t="s">
        <v>179</v>
      </c>
      <c r="C136" s="26">
        <v>616.71</v>
      </c>
      <c r="D136" s="26">
        <v>0</v>
      </c>
      <c r="E136" s="26">
        <v>0</v>
      </c>
      <c r="F136" s="26">
        <v>617</v>
      </c>
      <c r="H136" s="3" t="str">
        <f t="shared" si="1"/>
        <v>11002</v>
      </c>
    </row>
    <row r="137" spans="1:8" x14ac:dyDescent="0.25">
      <c r="A137" s="30">
        <v>110021043</v>
      </c>
      <c r="B137" t="s">
        <v>180</v>
      </c>
      <c r="C137" s="26">
        <v>6735.3</v>
      </c>
      <c r="D137" s="26">
        <v>0</v>
      </c>
      <c r="E137" s="26">
        <v>0</v>
      </c>
      <c r="F137" s="26">
        <v>6735</v>
      </c>
      <c r="H137" s="3" t="str">
        <f t="shared" si="1"/>
        <v>11002</v>
      </c>
    </row>
    <row r="138" spans="1:8" x14ac:dyDescent="0.25">
      <c r="A138" s="30">
        <v>110021044</v>
      </c>
      <c r="B138" t="s">
        <v>181</v>
      </c>
      <c r="C138" s="26">
        <v>2093.13</v>
      </c>
      <c r="D138" s="26">
        <v>0</v>
      </c>
      <c r="E138" s="26">
        <v>0</v>
      </c>
      <c r="F138" s="26">
        <v>2093</v>
      </c>
      <c r="H138" s="3" t="str">
        <f t="shared" ref="H138:H201" si="2">LEFT(A138,5)</f>
        <v>11002</v>
      </c>
    </row>
    <row r="139" spans="1:8" x14ac:dyDescent="0.25">
      <c r="A139" s="30">
        <v>110021045</v>
      </c>
      <c r="B139" t="s">
        <v>182</v>
      </c>
      <c r="C139" s="26">
        <v>347.75</v>
      </c>
      <c r="D139" s="26">
        <v>0</v>
      </c>
      <c r="E139" s="26">
        <v>0</v>
      </c>
      <c r="F139" s="26">
        <v>348</v>
      </c>
      <c r="H139" s="3" t="str">
        <f t="shared" si="2"/>
        <v>11002</v>
      </c>
    </row>
    <row r="140" spans="1:8" x14ac:dyDescent="0.25">
      <c r="A140" s="30">
        <v>110021046</v>
      </c>
      <c r="B140" t="s">
        <v>183</v>
      </c>
      <c r="C140" s="26">
        <v>586.6</v>
      </c>
      <c r="D140" s="26">
        <v>0</v>
      </c>
      <c r="E140" s="26">
        <v>0</v>
      </c>
      <c r="F140" s="26">
        <v>587</v>
      </c>
      <c r="H140" s="3" t="str">
        <f t="shared" si="2"/>
        <v>11002</v>
      </c>
    </row>
    <row r="141" spans="1:8" x14ac:dyDescent="0.25">
      <c r="A141" s="30">
        <v>110021047</v>
      </c>
      <c r="B141" t="s">
        <v>184</v>
      </c>
      <c r="C141" s="26">
        <v>1130.1099999999999</v>
      </c>
      <c r="D141" s="26">
        <v>0</v>
      </c>
      <c r="E141" s="26">
        <v>0</v>
      </c>
      <c r="F141" s="26">
        <v>1130</v>
      </c>
      <c r="H141" s="3" t="str">
        <f t="shared" si="2"/>
        <v>11002</v>
      </c>
    </row>
    <row r="142" spans="1:8" x14ac:dyDescent="0.25">
      <c r="A142" s="30">
        <v>110021048</v>
      </c>
      <c r="B142" t="s">
        <v>185</v>
      </c>
      <c r="C142" s="26">
        <v>0</v>
      </c>
      <c r="D142" s="26">
        <v>0</v>
      </c>
      <c r="E142" s="26">
        <v>0</v>
      </c>
      <c r="F142" s="26">
        <v>0</v>
      </c>
      <c r="H142" s="3" t="str">
        <f t="shared" si="2"/>
        <v>11002</v>
      </c>
    </row>
    <row r="143" spans="1:8" x14ac:dyDescent="0.25">
      <c r="A143" s="30">
        <v>110021049</v>
      </c>
      <c r="B143" t="s">
        <v>186</v>
      </c>
      <c r="C143" s="26">
        <v>2845.64</v>
      </c>
      <c r="D143" s="26">
        <v>0</v>
      </c>
      <c r="E143" s="26">
        <v>0</v>
      </c>
      <c r="F143" s="26">
        <v>2846</v>
      </c>
      <c r="H143" s="3" t="str">
        <f t="shared" si="2"/>
        <v>11002</v>
      </c>
    </row>
    <row r="144" spans="1:8" x14ac:dyDescent="0.25">
      <c r="A144" s="30">
        <v>110025902</v>
      </c>
      <c r="B144" t="s">
        <v>187</v>
      </c>
      <c r="C144" s="26">
        <v>0</v>
      </c>
      <c r="D144" s="26">
        <v>0</v>
      </c>
      <c r="E144" s="26">
        <v>0</v>
      </c>
      <c r="F144" s="26">
        <v>0</v>
      </c>
      <c r="H144" s="3" t="str">
        <f t="shared" si="2"/>
        <v>11002</v>
      </c>
    </row>
    <row r="145" spans="1:8" x14ac:dyDescent="0.25">
      <c r="A145" s="30">
        <v>110029054</v>
      </c>
      <c r="B145" t="s">
        <v>188</v>
      </c>
      <c r="C145" s="26">
        <v>0</v>
      </c>
      <c r="D145" s="26">
        <v>0</v>
      </c>
      <c r="E145" s="26">
        <v>0</v>
      </c>
      <c r="F145" s="26">
        <v>0</v>
      </c>
      <c r="H145" s="3" t="str">
        <f t="shared" si="2"/>
        <v>11002</v>
      </c>
    </row>
    <row r="146" spans="1:8" x14ac:dyDescent="0.25">
      <c r="A146" s="30">
        <v>110030400</v>
      </c>
      <c r="B146" t="s">
        <v>189</v>
      </c>
      <c r="C146" s="26">
        <v>0</v>
      </c>
      <c r="D146" s="26">
        <v>0</v>
      </c>
      <c r="E146" s="26">
        <v>0</v>
      </c>
      <c r="F146" s="26">
        <v>0</v>
      </c>
      <c r="H146" s="3" t="str">
        <f t="shared" si="2"/>
        <v>11003</v>
      </c>
    </row>
    <row r="147" spans="1:8" x14ac:dyDescent="0.25">
      <c r="A147" s="30">
        <v>110031040</v>
      </c>
      <c r="B147" t="s">
        <v>190</v>
      </c>
      <c r="C147" s="26">
        <v>710.71</v>
      </c>
      <c r="D147" s="26">
        <v>0</v>
      </c>
      <c r="E147" s="26">
        <v>0</v>
      </c>
      <c r="F147" s="26">
        <v>711</v>
      </c>
      <c r="H147" s="3" t="str">
        <f t="shared" si="2"/>
        <v>11003</v>
      </c>
    </row>
    <row r="148" spans="1:8" x14ac:dyDescent="0.25">
      <c r="A148" s="30">
        <v>110031041</v>
      </c>
      <c r="B148" t="s">
        <v>191</v>
      </c>
      <c r="C148" s="26">
        <v>8310.61</v>
      </c>
      <c r="D148" s="26">
        <v>0</v>
      </c>
      <c r="E148" s="26">
        <v>0</v>
      </c>
      <c r="F148" s="26">
        <v>8311</v>
      </c>
      <c r="H148" s="3" t="str">
        <f t="shared" si="2"/>
        <v>11003</v>
      </c>
    </row>
    <row r="149" spans="1:8" x14ac:dyDescent="0.25">
      <c r="A149" s="30">
        <v>110031042</v>
      </c>
      <c r="B149" t="s">
        <v>192</v>
      </c>
      <c r="C149" s="26">
        <v>929.32</v>
      </c>
      <c r="D149" s="26">
        <v>0</v>
      </c>
      <c r="E149" s="26">
        <v>0</v>
      </c>
      <c r="F149" s="26">
        <v>929</v>
      </c>
      <c r="H149" s="3" t="str">
        <f t="shared" si="2"/>
        <v>11003</v>
      </c>
    </row>
    <row r="150" spans="1:8" x14ac:dyDescent="0.25">
      <c r="A150" s="30">
        <v>110031043</v>
      </c>
      <c r="B150" t="s">
        <v>193</v>
      </c>
      <c r="C150" s="26">
        <v>5256.61</v>
      </c>
      <c r="D150" s="26">
        <v>0</v>
      </c>
      <c r="E150" s="26">
        <v>0</v>
      </c>
      <c r="F150" s="26">
        <v>5257</v>
      </c>
      <c r="H150" s="3" t="str">
        <f t="shared" si="2"/>
        <v>11003</v>
      </c>
    </row>
    <row r="151" spans="1:8" x14ac:dyDescent="0.25">
      <c r="A151" s="30">
        <v>110031044</v>
      </c>
      <c r="B151" t="s">
        <v>194</v>
      </c>
      <c r="C151" s="26">
        <v>2749.2</v>
      </c>
      <c r="D151" s="26">
        <v>0</v>
      </c>
      <c r="E151" s="26">
        <v>0</v>
      </c>
      <c r="F151" s="26">
        <v>2749</v>
      </c>
      <c r="H151" s="3" t="str">
        <f t="shared" si="2"/>
        <v>11003</v>
      </c>
    </row>
    <row r="152" spans="1:8" x14ac:dyDescent="0.25">
      <c r="A152" s="30">
        <v>110031045</v>
      </c>
      <c r="B152" t="s">
        <v>195</v>
      </c>
      <c r="C152" s="26">
        <v>2260.44</v>
      </c>
      <c r="D152" s="26">
        <v>0</v>
      </c>
      <c r="E152" s="26">
        <v>0</v>
      </c>
      <c r="F152" s="26">
        <v>2260</v>
      </c>
      <c r="H152" s="3" t="str">
        <f t="shared" si="2"/>
        <v>11003</v>
      </c>
    </row>
    <row r="153" spans="1:8" x14ac:dyDescent="0.25">
      <c r="A153" s="30">
        <v>110031046</v>
      </c>
      <c r="B153" t="s">
        <v>196</v>
      </c>
      <c r="C153" s="26">
        <v>0</v>
      </c>
      <c r="D153" s="26">
        <v>0</v>
      </c>
      <c r="E153" s="26">
        <v>0</v>
      </c>
      <c r="F153" s="26">
        <v>0</v>
      </c>
      <c r="H153" s="3" t="str">
        <f t="shared" si="2"/>
        <v>11003</v>
      </c>
    </row>
    <row r="154" spans="1:8" x14ac:dyDescent="0.25">
      <c r="A154" s="30">
        <v>110031047</v>
      </c>
      <c r="B154" t="s">
        <v>197</v>
      </c>
      <c r="C154" s="26">
        <v>2827.75</v>
      </c>
      <c r="D154" s="26">
        <v>0</v>
      </c>
      <c r="E154" s="26">
        <v>0</v>
      </c>
      <c r="F154" s="26">
        <v>2828</v>
      </c>
      <c r="H154" s="3" t="str">
        <f t="shared" si="2"/>
        <v>11003</v>
      </c>
    </row>
    <row r="155" spans="1:8" x14ac:dyDescent="0.25">
      <c r="A155" s="30">
        <v>110031048</v>
      </c>
      <c r="B155" t="s">
        <v>198</v>
      </c>
      <c r="C155" s="26">
        <v>2620</v>
      </c>
      <c r="D155" s="26">
        <v>0</v>
      </c>
      <c r="E155" s="26">
        <v>0</v>
      </c>
      <c r="F155" s="26">
        <v>2620</v>
      </c>
      <c r="H155" s="3" t="str">
        <f t="shared" si="2"/>
        <v>11003</v>
      </c>
    </row>
    <row r="156" spans="1:8" x14ac:dyDescent="0.25">
      <c r="A156" s="30">
        <v>110031049</v>
      </c>
      <c r="B156" t="s">
        <v>199</v>
      </c>
      <c r="C156" s="26">
        <v>1872.16</v>
      </c>
      <c r="D156" s="26">
        <v>0</v>
      </c>
      <c r="E156" s="26">
        <v>0</v>
      </c>
      <c r="F156" s="26">
        <v>1872</v>
      </c>
      <c r="H156" s="3" t="str">
        <f t="shared" si="2"/>
        <v>11003</v>
      </c>
    </row>
    <row r="157" spans="1:8" x14ac:dyDescent="0.25">
      <c r="A157" s="30">
        <v>110032432</v>
      </c>
      <c r="B157" t="s">
        <v>200</v>
      </c>
      <c r="C157" s="26">
        <v>0</v>
      </c>
      <c r="D157" s="26">
        <v>0</v>
      </c>
      <c r="E157" s="26">
        <v>0</v>
      </c>
      <c r="F157" s="26">
        <v>0</v>
      </c>
      <c r="H157" s="3" t="str">
        <f t="shared" si="2"/>
        <v>11003</v>
      </c>
    </row>
    <row r="158" spans="1:8" x14ac:dyDescent="0.25">
      <c r="A158" s="30">
        <v>110032470</v>
      </c>
      <c r="B158" t="s">
        <v>201</v>
      </c>
      <c r="C158" s="26">
        <v>0</v>
      </c>
      <c r="D158" s="26">
        <v>0</v>
      </c>
      <c r="E158" s="26">
        <v>0</v>
      </c>
      <c r="F158" s="26">
        <v>0</v>
      </c>
      <c r="H158" s="3" t="str">
        <f t="shared" si="2"/>
        <v>11003</v>
      </c>
    </row>
    <row r="159" spans="1:8" x14ac:dyDescent="0.25">
      <c r="A159" s="30">
        <v>110033300</v>
      </c>
      <c r="B159" t="s">
        <v>202</v>
      </c>
      <c r="C159" s="26">
        <v>0</v>
      </c>
      <c r="D159" s="26">
        <v>0</v>
      </c>
      <c r="E159" s="26">
        <v>0</v>
      </c>
      <c r="F159" s="26">
        <v>0</v>
      </c>
      <c r="H159" s="3" t="str">
        <f t="shared" si="2"/>
        <v>11003</v>
      </c>
    </row>
    <row r="160" spans="1:8" x14ac:dyDescent="0.25">
      <c r="A160" s="30">
        <v>110035902</v>
      </c>
      <c r="B160" t="s">
        <v>203</v>
      </c>
      <c r="C160" s="26">
        <v>0</v>
      </c>
      <c r="D160" s="26">
        <v>0</v>
      </c>
      <c r="E160" s="26">
        <v>0</v>
      </c>
      <c r="F160" s="26">
        <v>0</v>
      </c>
      <c r="H160" s="3" t="str">
        <f t="shared" si="2"/>
        <v>11003</v>
      </c>
    </row>
    <row r="161" spans="1:8" x14ac:dyDescent="0.25">
      <c r="A161" s="30">
        <v>110039054</v>
      </c>
      <c r="B161" t="s">
        <v>204</v>
      </c>
      <c r="C161" s="26">
        <v>0</v>
      </c>
      <c r="D161" s="26">
        <v>0</v>
      </c>
      <c r="E161" s="26">
        <v>0</v>
      </c>
      <c r="F161" s="26">
        <v>0</v>
      </c>
      <c r="H161" s="3" t="str">
        <f t="shared" si="2"/>
        <v>11003</v>
      </c>
    </row>
    <row r="162" spans="1:8" x14ac:dyDescent="0.25">
      <c r="A162" s="30">
        <v>110039100</v>
      </c>
      <c r="B162" t="s">
        <v>200</v>
      </c>
      <c r="C162" s="26">
        <v>0</v>
      </c>
      <c r="D162" s="26">
        <v>0</v>
      </c>
      <c r="E162" s="26">
        <v>0</v>
      </c>
      <c r="F162" s="26">
        <v>0</v>
      </c>
      <c r="H162" s="3" t="str">
        <f t="shared" si="2"/>
        <v>11003</v>
      </c>
    </row>
    <row r="163" spans="1:8" x14ac:dyDescent="0.25">
      <c r="A163" s="30">
        <v>110039101</v>
      </c>
      <c r="B163" t="s">
        <v>205</v>
      </c>
      <c r="C163" s="26">
        <v>0</v>
      </c>
      <c r="D163" s="26">
        <v>0</v>
      </c>
      <c r="E163" s="26">
        <v>0</v>
      </c>
      <c r="F163" s="26">
        <v>0</v>
      </c>
      <c r="H163" s="3" t="str">
        <f t="shared" si="2"/>
        <v>11003</v>
      </c>
    </row>
    <row r="164" spans="1:8" x14ac:dyDescent="0.25">
      <c r="A164" s="30">
        <v>110040400</v>
      </c>
      <c r="B164" t="s">
        <v>206</v>
      </c>
      <c r="C164" s="26">
        <v>0</v>
      </c>
      <c r="D164" s="26">
        <v>0</v>
      </c>
      <c r="E164" s="26">
        <v>0</v>
      </c>
      <c r="F164" s="26">
        <v>0</v>
      </c>
      <c r="H164" s="3" t="str">
        <f t="shared" si="2"/>
        <v>11004</v>
      </c>
    </row>
    <row r="165" spans="1:8" x14ac:dyDescent="0.25">
      <c r="A165" s="30">
        <v>110041040</v>
      </c>
      <c r="B165" t="s">
        <v>207</v>
      </c>
      <c r="C165" s="26">
        <v>78.989999999999995</v>
      </c>
      <c r="D165" s="26">
        <v>0</v>
      </c>
      <c r="E165" s="26">
        <v>0</v>
      </c>
      <c r="F165" s="26">
        <v>79</v>
      </c>
      <c r="H165" s="3" t="str">
        <f t="shared" si="2"/>
        <v>11004</v>
      </c>
    </row>
    <row r="166" spans="1:8" x14ac:dyDescent="0.25">
      <c r="A166" s="30">
        <v>110041041</v>
      </c>
      <c r="B166" t="s">
        <v>208</v>
      </c>
      <c r="C166" s="26">
        <v>340</v>
      </c>
      <c r="D166" s="26">
        <v>0</v>
      </c>
      <c r="E166" s="26">
        <v>0</v>
      </c>
      <c r="F166" s="26">
        <v>340</v>
      </c>
      <c r="H166" s="3" t="str">
        <f t="shared" si="2"/>
        <v>11004</v>
      </c>
    </row>
    <row r="167" spans="1:8" x14ac:dyDescent="0.25">
      <c r="A167" s="30">
        <v>110041042</v>
      </c>
      <c r="B167" t="s">
        <v>209</v>
      </c>
      <c r="C167" s="26">
        <v>0</v>
      </c>
      <c r="D167" s="26">
        <v>0</v>
      </c>
      <c r="E167" s="26">
        <v>0</v>
      </c>
      <c r="F167" s="26">
        <v>0</v>
      </c>
      <c r="H167" s="3" t="str">
        <f t="shared" si="2"/>
        <v>11004</v>
      </c>
    </row>
    <row r="168" spans="1:8" x14ac:dyDescent="0.25">
      <c r="A168" s="30">
        <v>110041043</v>
      </c>
      <c r="B168" t="s">
        <v>210</v>
      </c>
      <c r="C168" s="26">
        <v>580</v>
      </c>
      <c r="D168" s="26">
        <v>0</v>
      </c>
      <c r="E168" s="26">
        <v>0</v>
      </c>
      <c r="F168" s="26">
        <v>580</v>
      </c>
      <c r="H168" s="3" t="str">
        <f t="shared" si="2"/>
        <v>11004</v>
      </c>
    </row>
    <row r="169" spans="1:8" x14ac:dyDescent="0.25">
      <c r="A169" s="30">
        <v>110041044</v>
      </c>
      <c r="B169" t="s">
        <v>211</v>
      </c>
      <c r="C169" s="26">
        <v>179.75</v>
      </c>
      <c r="D169" s="26">
        <v>0</v>
      </c>
      <c r="E169" s="26">
        <v>0</v>
      </c>
      <c r="F169" s="26">
        <v>180</v>
      </c>
      <c r="H169" s="3" t="str">
        <f t="shared" si="2"/>
        <v>11004</v>
      </c>
    </row>
    <row r="170" spans="1:8" x14ac:dyDescent="0.25">
      <c r="A170" s="30">
        <v>110041045</v>
      </c>
      <c r="B170" t="s">
        <v>212</v>
      </c>
      <c r="C170" s="26">
        <v>120</v>
      </c>
      <c r="D170" s="26">
        <v>0</v>
      </c>
      <c r="E170" s="26">
        <v>0</v>
      </c>
      <c r="F170" s="26">
        <v>120</v>
      </c>
      <c r="H170" s="3" t="str">
        <f t="shared" si="2"/>
        <v>11004</v>
      </c>
    </row>
    <row r="171" spans="1:8" x14ac:dyDescent="0.25">
      <c r="A171" s="30">
        <v>110041046</v>
      </c>
      <c r="B171" t="s">
        <v>213</v>
      </c>
      <c r="C171" s="26">
        <v>14.6</v>
      </c>
      <c r="D171" s="26">
        <v>0</v>
      </c>
      <c r="E171" s="26">
        <v>0</v>
      </c>
      <c r="F171" s="26">
        <v>15</v>
      </c>
      <c r="H171" s="3" t="str">
        <f t="shared" si="2"/>
        <v>11004</v>
      </c>
    </row>
    <row r="172" spans="1:8" x14ac:dyDescent="0.25">
      <c r="A172" s="30">
        <v>110041047</v>
      </c>
      <c r="B172" t="s">
        <v>214</v>
      </c>
      <c r="C172" s="26">
        <v>171.97</v>
      </c>
      <c r="D172" s="26">
        <v>0</v>
      </c>
      <c r="E172" s="26">
        <v>0</v>
      </c>
      <c r="F172" s="26">
        <v>172</v>
      </c>
      <c r="H172" s="3" t="str">
        <f t="shared" si="2"/>
        <v>11004</v>
      </c>
    </row>
    <row r="173" spans="1:8" x14ac:dyDescent="0.25">
      <c r="A173" s="30">
        <v>110041048</v>
      </c>
      <c r="B173" t="s">
        <v>215</v>
      </c>
      <c r="C173" s="26">
        <v>0</v>
      </c>
      <c r="D173" s="26">
        <v>0</v>
      </c>
      <c r="E173" s="26">
        <v>0</v>
      </c>
      <c r="F173" s="26">
        <v>0</v>
      </c>
      <c r="H173" s="3" t="str">
        <f t="shared" si="2"/>
        <v>11004</v>
      </c>
    </row>
    <row r="174" spans="1:8" x14ac:dyDescent="0.25">
      <c r="A174" s="30">
        <v>110041049</v>
      </c>
      <c r="B174" t="s">
        <v>216</v>
      </c>
      <c r="C174" s="26">
        <v>81.25</v>
      </c>
      <c r="D174" s="26">
        <v>0</v>
      </c>
      <c r="E174" s="26">
        <v>0</v>
      </c>
      <c r="F174" s="26">
        <v>81</v>
      </c>
      <c r="H174" s="3" t="str">
        <f t="shared" si="2"/>
        <v>11004</v>
      </c>
    </row>
    <row r="175" spans="1:8" x14ac:dyDescent="0.25">
      <c r="A175" s="30">
        <v>110041400</v>
      </c>
      <c r="B175" t="s">
        <v>217</v>
      </c>
      <c r="C175" s="26">
        <v>0</v>
      </c>
      <c r="D175" s="26">
        <v>0</v>
      </c>
      <c r="E175" s="26">
        <v>0</v>
      </c>
      <c r="F175" s="26">
        <v>0</v>
      </c>
      <c r="H175" s="3" t="str">
        <f t="shared" si="2"/>
        <v>11004</v>
      </c>
    </row>
    <row r="176" spans="1:8" x14ac:dyDescent="0.25">
      <c r="A176" s="30">
        <v>110045610</v>
      </c>
      <c r="B176" t="s">
        <v>218</v>
      </c>
      <c r="C176" s="26">
        <v>0</v>
      </c>
      <c r="D176" s="26">
        <v>0</v>
      </c>
      <c r="E176" s="26">
        <v>0</v>
      </c>
      <c r="F176" s="26">
        <v>0</v>
      </c>
      <c r="H176" s="3" t="str">
        <f t="shared" si="2"/>
        <v>11004</v>
      </c>
    </row>
    <row r="177" spans="1:8" x14ac:dyDescent="0.25">
      <c r="A177" s="30">
        <v>110051040</v>
      </c>
      <c r="B177" t="s">
        <v>219</v>
      </c>
      <c r="C177" s="26">
        <v>1064.08</v>
      </c>
      <c r="D177" s="26">
        <v>0</v>
      </c>
      <c r="E177" s="26">
        <v>0</v>
      </c>
      <c r="F177" s="26">
        <v>1064</v>
      </c>
      <c r="H177" s="3" t="str">
        <f t="shared" si="2"/>
        <v>11005</v>
      </c>
    </row>
    <row r="178" spans="1:8" x14ac:dyDescent="0.25">
      <c r="A178" s="30">
        <v>110051041</v>
      </c>
      <c r="B178" t="s">
        <v>220</v>
      </c>
      <c r="C178" s="26">
        <v>875</v>
      </c>
      <c r="D178" s="26">
        <v>0</v>
      </c>
      <c r="E178" s="26">
        <v>0</v>
      </c>
      <c r="F178" s="26">
        <v>875</v>
      </c>
      <c r="H178" s="3" t="str">
        <f t="shared" si="2"/>
        <v>11005</v>
      </c>
    </row>
    <row r="179" spans="1:8" x14ac:dyDescent="0.25">
      <c r="A179" s="30">
        <v>110051042</v>
      </c>
      <c r="B179" t="s">
        <v>221</v>
      </c>
      <c r="C179" s="26">
        <v>100.73</v>
      </c>
      <c r="D179" s="26">
        <v>0</v>
      </c>
      <c r="E179" s="26">
        <v>0</v>
      </c>
      <c r="F179" s="26">
        <v>101</v>
      </c>
      <c r="H179" s="3" t="str">
        <f t="shared" si="2"/>
        <v>11005</v>
      </c>
    </row>
    <row r="180" spans="1:8" x14ac:dyDescent="0.25">
      <c r="A180" s="30">
        <v>110051043</v>
      </c>
      <c r="B180" t="s">
        <v>222</v>
      </c>
      <c r="C180" s="26">
        <v>1397.61</v>
      </c>
      <c r="D180" s="26">
        <v>0</v>
      </c>
      <c r="E180" s="26">
        <v>0</v>
      </c>
      <c r="F180" s="26">
        <v>1398</v>
      </c>
      <c r="H180" s="3" t="str">
        <f t="shared" si="2"/>
        <v>11005</v>
      </c>
    </row>
    <row r="181" spans="1:8" x14ac:dyDescent="0.25">
      <c r="A181" s="30">
        <v>110051044</v>
      </c>
      <c r="B181" t="s">
        <v>223</v>
      </c>
      <c r="C181" s="26">
        <v>52.75</v>
      </c>
      <c r="D181" s="26">
        <v>0</v>
      </c>
      <c r="E181" s="26">
        <v>0</v>
      </c>
      <c r="F181" s="26">
        <v>53</v>
      </c>
      <c r="H181" s="3" t="str">
        <f t="shared" si="2"/>
        <v>11005</v>
      </c>
    </row>
    <row r="182" spans="1:8" x14ac:dyDescent="0.25">
      <c r="A182" s="30">
        <v>110051045</v>
      </c>
      <c r="B182" t="s">
        <v>224</v>
      </c>
      <c r="C182" s="26">
        <v>413.88</v>
      </c>
      <c r="D182" s="26">
        <v>0</v>
      </c>
      <c r="E182" s="26">
        <v>0</v>
      </c>
      <c r="F182" s="26">
        <v>414</v>
      </c>
      <c r="H182" s="3" t="str">
        <f t="shared" si="2"/>
        <v>11005</v>
      </c>
    </row>
    <row r="183" spans="1:8" x14ac:dyDescent="0.25">
      <c r="A183" s="30">
        <v>110051046</v>
      </c>
      <c r="B183" t="s">
        <v>225</v>
      </c>
      <c r="C183" s="26">
        <v>0</v>
      </c>
      <c r="D183" s="26">
        <v>0</v>
      </c>
      <c r="E183" s="26">
        <v>0</v>
      </c>
      <c r="F183" s="26">
        <v>0</v>
      </c>
      <c r="H183" s="3" t="str">
        <f t="shared" si="2"/>
        <v>11005</v>
      </c>
    </row>
    <row r="184" spans="1:8" x14ac:dyDescent="0.25">
      <c r="A184" s="30">
        <v>110051047</v>
      </c>
      <c r="B184" t="s">
        <v>226</v>
      </c>
      <c r="C184" s="26">
        <v>363.87</v>
      </c>
      <c r="D184" s="26">
        <v>0</v>
      </c>
      <c r="E184" s="26">
        <v>0</v>
      </c>
      <c r="F184" s="26">
        <v>364</v>
      </c>
      <c r="H184" s="3" t="str">
        <f t="shared" si="2"/>
        <v>11005</v>
      </c>
    </row>
    <row r="185" spans="1:8" x14ac:dyDescent="0.25">
      <c r="A185" s="30">
        <v>110051048</v>
      </c>
      <c r="B185" t="s">
        <v>227</v>
      </c>
      <c r="C185" s="26">
        <v>0</v>
      </c>
      <c r="D185" s="26">
        <v>0</v>
      </c>
      <c r="E185" s="26">
        <v>0</v>
      </c>
      <c r="F185" s="26">
        <v>0</v>
      </c>
      <c r="H185" s="3" t="str">
        <f t="shared" si="2"/>
        <v>11005</v>
      </c>
    </row>
    <row r="186" spans="1:8" x14ac:dyDescent="0.25">
      <c r="A186" s="30">
        <v>110051049</v>
      </c>
      <c r="B186" t="s">
        <v>228</v>
      </c>
      <c r="C186" s="26">
        <v>233.18</v>
      </c>
      <c r="D186" s="26">
        <v>0</v>
      </c>
      <c r="E186" s="26">
        <v>0</v>
      </c>
      <c r="F186" s="26">
        <v>233</v>
      </c>
      <c r="H186" s="3" t="str">
        <f t="shared" si="2"/>
        <v>11005</v>
      </c>
    </row>
    <row r="187" spans="1:8" x14ac:dyDescent="0.25">
      <c r="A187" s="30">
        <v>110051400</v>
      </c>
      <c r="B187" t="s">
        <v>229</v>
      </c>
      <c r="C187" s="26">
        <v>0</v>
      </c>
      <c r="D187" s="26">
        <v>0</v>
      </c>
      <c r="E187" s="26">
        <v>0</v>
      </c>
      <c r="F187" s="26">
        <v>0</v>
      </c>
      <c r="H187" s="3" t="str">
        <f t="shared" si="2"/>
        <v>11005</v>
      </c>
    </row>
    <row r="188" spans="1:8" x14ac:dyDescent="0.25">
      <c r="A188" s="30">
        <v>110060400</v>
      </c>
      <c r="B188" t="s">
        <v>230</v>
      </c>
      <c r="C188" s="26">
        <v>0</v>
      </c>
      <c r="D188" s="26">
        <v>0</v>
      </c>
      <c r="E188" s="26">
        <v>0</v>
      </c>
      <c r="F188" s="26">
        <v>0</v>
      </c>
      <c r="H188" s="3" t="str">
        <f t="shared" si="2"/>
        <v>11006</v>
      </c>
    </row>
    <row r="189" spans="1:8" x14ac:dyDescent="0.25">
      <c r="A189" s="30">
        <v>110061040</v>
      </c>
      <c r="B189" t="s">
        <v>231</v>
      </c>
      <c r="C189" s="26">
        <v>3264.57</v>
      </c>
      <c r="D189" s="26">
        <v>0</v>
      </c>
      <c r="E189" s="26">
        <v>0</v>
      </c>
      <c r="F189" s="26">
        <v>3265</v>
      </c>
      <c r="H189" s="3" t="str">
        <f t="shared" si="2"/>
        <v>11006</v>
      </c>
    </row>
    <row r="190" spans="1:8" x14ac:dyDescent="0.25">
      <c r="A190" s="30">
        <v>110061041</v>
      </c>
      <c r="B190" t="s">
        <v>232</v>
      </c>
      <c r="C190" s="26">
        <v>12296.65</v>
      </c>
      <c r="D190" s="26">
        <v>0</v>
      </c>
      <c r="E190" s="26">
        <v>0</v>
      </c>
      <c r="F190" s="26">
        <v>12297</v>
      </c>
      <c r="H190" s="3" t="str">
        <f t="shared" si="2"/>
        <v>11006</v>
      </c>
    </row>
    <row r="191" spans="1:8" x14ac:dyDescent="0.25">
      <c r="A191" s="30">
        <v>110061042</v>
      </c>
      <c r="B191" t="s">
        <v>233</v>
      </c>
      <c r="C191" s="26">
        <v>1725</v>
      </c>
      <c r="D191" s="26">
        <v>0</v>
      </c>
      <c r="E191" s="26">
        <v>0</v>
      </c>
      <c r="F191" s="26">
        <v>1725</v>
      </c>
      <c r="H191" s="3" t="str">
        <f t="shared" si="2"/>
        <v>11006</v>
      </c>
    </row>
    <row r="192" spans="1:8" x14ac:dyDescent="0.25">
      <c r="A192" s="30">
        <v>110061043</v>
      </c>
      <c r="B192" t="s">
        <v>234</v>
      </c>
      <c r="C192" s="26">
        <v>6788.95</v>
      </c>
      <c r="D192" s="26">
        <v>0</v>
      </c>
      <c r="E192" s="26">
        <v>0</v>
      </c>
      <c r="F192" s="26">
        <v>6789</v>
      </c>
      <c r="H192" s="3" t="str">
        <f t="shared" si="2"/>
        <v>11006</v>
      </c>
    </row>
    <row r="193" spans="1:8" x14ac:dyDescent="0.25">
      <c r="A193" s="30">
        <v>110061044</v>
      </c>
      <c r="B193" t="s">
        <v>235</v>
      </c>
      <c r="C193" s="26">
        <v>860.75</v>
      </c>
      <c r="D193" s="26">
        <v>0</v>
      </c>
      <c r="E193" s="26">
        <v>0</v>
      </c>
      <c r="F193" s="26">
        <v>861</v>
      </c>
      <c r="H193" s="3" t="str">
        <f t="shared" si="2"/>
        <v>11006</v>
      </c>
    </row>
    <row r="194" spans="1:8" x14ac:dyDescent="0.25">
      <c r="A194" s="30">
        <v>110061045</v>
      </c>
      <c r="B194" t="s">
        <v>236</v>
      </c>
      <c r="C194" s="26">
        <v>-70</v>
      </c>
      <c r="D194" s="26">
        <v>0</v>
      </c>
      <c r="E194" s="26">
        <v>0</v>
      </c>
      <c r="F194" s="26">
        <v>-70</v>
      </c>
      <c r="H194" s="3" t="str">
        <f t="shared" si="2"/>
        <v>11006</v>
      </c>
    </row>
    <row r="195" spans="1:8" x14ac:dyDescent="0.25">
      <c r="A195" s="30">
        <v>110061046</v>
      </c>
      <c r="B195" t="s">
        <v>237</v>
      </c>
      <c r="C195" s="26">
        <v>0</v>
      </c>
      <c r="D195" s="26">
        <v>0</v>
      </c>
      <c r="E195" s="26">
        <v>0</v>
      </c>
      <c r="F195" s="26">
        <v>0</v>
      </c>
      <c r="H195" s="3" t="str">
        <f t="shared" si="2"/>
        <v>11006</v>
      </c>
    </row>
    <row r="196" spans="1:8" x14ac:dyDescent="0.25">
      <c r="A196" s="30">
        <v>110061047</v>
      </c>
      <c r="B196" t="s">
        <v>238</v>
      </c>
      <c r="C196" s="26">
        <v>422.6</v>
      </c>
      <c r="D196" s="26">
        <v>0</v>
      </c>
      <c r="E196" s="26">
        <v>0</v>
      </c>
      <c r="F196" s="26">
        <v>423</v>
      </c>
      <c r="H196" s="3" t="str">
        <f t="shared" si="2"/>
        <v>11006</v>
      </c>
    </row>
    <row r="197" spans="1:8" x14ac:dyDescent="0.25">
      <c r="A197" s="30">
        <v>110061048</v>
      </c>
      <c r="B197" t="s">
        <v>239</v>
      </c>
      <c r="C197" s="26">
        <v>0</v>
      </c>
      <c r="D197" s="26">
        <v>0</v>
      </c>
      <c r="E197" s="26">
        <v>0</v>
      </c>
      <c r="F197" s="26">
        <v>0</v>
      </c>
      <c r="H197" s="3" t="str">
        <f t="shared" si="2"/>
        <v>11006</v>
      </c>
    </row>
    <row r="198" spans="1:8" x14ac:dyDescent="0.25">
      <c r="A198" s="30">
        <v>110061049</v>
      </c>
      <c r="B198" t="s">
        <v>240</v>
      </c>
      <c r="C198" s="26">
        <v>722.78</v>
      </c>
      <c r="D198" s="26">
        <v>0</v>
      </c>
      <c r="E198" s="26">
        <v>0</v>
      </c>
      <c r="F198" s="26">
        <v>723</v>
      </c>
      <c r="H198" s="3" t="str">
        <f t="shared" si="2"/>
        <v>11006</v>
      </c>
    </row>
    <row r="199" spans="1:8" x14ac:dyDescent="0.25">
      <c r="A199" s="30">
        <v>110062500</v>
      </c>
      <c r="B199" t="s">
        <v>241</v>
      </c>
      <c r="C199" s="26">
        <v>0</v>
      </c>
      <c r="D199" s="26">
        <v>0</v>
      </c>
      <c r="E199" s="26">
        <v>0</v>
      </c>
      <c r="F199" s="26">
        <v>0</v>
      </c>
      <c r="H199" s="3" t="str">
        <f t="shared" si="2"/>
        <v>11006</v>
      </c>
    </row>
    <row r="200" spans="1:8" x14ac:dyDescent="0.25">
      <c r="A200" s="30">
        <v>110071040</v>
      </c>
      <c r="B200" t="s">
        <v>242</v>
      </c>
      <c r="C200" s="26">
        <v>59</v>
      </c>
      <c r="D200" s="26">
        <v>0</v>
      </c>
      <c r="E200" s="26">
        <v>0</v>
      </c>
      <c r="F200" s="26">
        <v>59</v>
      </c>
      <c r="H200" s="3" t="str">
        <f t="shared" si="2"/>
        <v>11007</v>
      </c>
    </row>
    <row r="201" spans="1:8" x14ac:dyDescent="0.25">
      <c r="A201" s="30">
        <v>110071041</v>
      </c>
      <c r="B201" t="s">
        <v>243</v>
      </c>
      <c r="C201" s="26">
        <v>50</v>
      </c>
      <c r="D201" s="26">
        <v>0</v>
      </c>
      <c r="E201" s="26">
        <v>0</v>
      </c>
      <c r="F201" s="26">
        <v>50</v>
      </c>
      <c r="H201" s="3" t="str">
        <f t="shared" si="2"/>
        <v>11007</v>
      </c>
    </row>
    <row r="202" spans="1:8" x14ac:dyDescent="0.25">
      <c r="A202" s="30">
        <v>110071042</v>
      </c>
      <c r="B202" t="s">
        <v>244</v>
      </c>
      <c r="C202" s="26">
        <v>1850</v>
      </c>
      <c r="D202" s="26">
        <v>0</v>
      </c>
      <c r="E202" s="26">
        <v>0</v>
      </c>
      <c r="F202" s="26">
        <v>1850</v>
      </c>
      <c r="H202" s="3" t="str">
        <f t="shared" ref="H202:H265" si="3">LEFT(A202,5)</f>
        <v>11007</v>
      </c>
    </row>
    <row r="203" spans="1:8" x14ac:dyDescent="0.25">
      <c r="A203" s="30">
        <v>110071043</v>
      </c>
      <c r="B203" t="s">
        <v>245</v>
      </c>
      <c r="C203" s="26">
        <v>674.65</v>
      </c>
      <c r="D203" s="26">
        <v>0</v>
      </c>
      <c r="E203" s="26">
        <v>0</v>
      </c>
      <c r="F203" s="26">
        <v>675</v>
      </c>
      <c r="H203" s="3" t="str">
        <f t="shared" si="3"/>
        <v>11007</v>
      </c>
    </row>
    <row r="204" spans="1:8" x14ac:dyDescent="0.25">
      <c r="A204" s="30">
        <v>110071044</v>
      </c>
      <c r="B204" t="s">
        <v>246</v>
      </c>
      <c r="C204" s="26">
        <v>2087.5</v>
      </c>
      <c r="D204" s="26">
        <v>0</v>
      </c>
      <c r="E204" s="26">
        <v>0</v>
      </c>
      <c r="F204" s="26">
        <v>2088</v>
      </c>
      <c r="H204" s="3" t="str">
        <f t="shared" si="3"/>
        <v>11007</v>
      </c>
    </row>
    <row r="205" spans="1:8" x14ac:dyDescent="0.25">
      <c r="A205" s="30">
        <v>110071045</v>
      </c>
      <c r="B205" t="s">
        <v>247</v>
      </c>
      <c r="C205" s="26">
        <v>0</v>
      </c>
      <c r="D205" s="26">
        <v>0</v>
      </c>
      <c r="E205" s="26">
        <v>0</v>
      </c>
      <c r="F205" s="26">
        <v>0</v>
      </c>
      <c r="H205" s="3" t="str">
        <f t="shared" si="3"/>
        <v>11007</v>
      </c>
    </row>
    <row r="206" spans="1:8" x14ac:dyDescent="0.25">
      <c r="A206" s="30">
        <v>110071046</v>
      </c>
      <c r="B206" t="s">
        <v>248</v>
      </c>
      <c r="C206" s="26">
        <v>0</v>
      </c>
      <c r="D206" s="26">
        <v>0</v>
      </c>
      <c r="E206" s="26">
        <v>0</v>
      </c>
      <c r="F206" s="26">
        <v>0</v>
      </c>
      <c r="H206" s="3" t="str">
        <f t="shared" si="3"/>
        <v>11007</v>
      </c>
    </row>
    <row r="207" spans="1:8" x14ac:dyDescent="0.25">
      <c r="A207" s="30">
        <v>110071047</v>
      </c>
      <c r="B207" t="s">
        <v>249</v>
      </c>
      <c r="C207" s="26">
        <v>0</v>
      </c>
      <c r="D207" s="26">
        <v>0</v>
      </c>
      <c r="E207" s="26">
        <v>0</v>
      </c>
      <c r="F207" s="26">
        <v>0</v>
      </c>
      <c r="H207" s="3" t="str">
        <f t="shared" si="3"/>
        <v>11007</v>
      </c>
    </row>
    <row r="208" spans="1:8" x14ac:dyDescent="0.25">
      <c r="A208" s="30">
        <v>110071048</v>
      </c>
      <c r="B208" t="s">
        <v>250</v>
      </c>
      <c r="C208" s="26">
        <v>0</v>
      </c>
      <c r="D208" s="26">
        <v>0</v>
      </c>
      <c r="E208" s="26">
        <v>0</v>
      </c>
      <c r="F208" s="26">
        <v>0</v>
      </c>
      <c r="H208" s="3" t="str">
        <f t="shared" si="3"/>
        <v>11007</v>
      </c>
    </row>
    <row r="209" spans="1:8" x14ac:dyDescent="0.25">
      <c r="A209" s="30">
        <v>110071049</v>
      </c>
      <c r="B209" t="s">
        <v>251</v>
      </c>
      <c r="C209" s="26">
        <v>67.489999999999995</v>
      </c>
      <c r="D209" s="26">
        <v>0</v>
      </c>
      <c r="E209" s="26">
        <v>0</v>
      </c>
      <c r="F209" s="26">
        <v>67</v>
      </c>
      <c r="H209" s="3" t="str">
        <f t="shared" si="3"/>
        <v>11007</v>
      </c>
    </row>
    <row r="210" spans="1:8" x14ac:dyDescent="0.25">
      <c r="A210" s="30">
        <v>110071400</v>
      </c>
      <c r="B210" t="s">
        <v>252</v>
      </c>
      <c r="C210" s="26">
        <v>0</v>
      </c>
      <c r="D210" s="26">
        <v>0</v>
      </c>
      <c r="E210" s="26">
        <v>0</v>
      </c>
      <c r="F210" s="26">
        <v>0</v>
      </c>
      <c r="H210" s="3" t="str">
        <f t="shared" si="3"/>
        <v>11007</v>
      </c>
    </row>
    <row r="211" spans="1:8" x14ac:dyDescent="0.25">
      <c r="A211" s="30">
        <v>110081040</v>
      </c>
      <c r="B211" t="s">
        <v>253</v>
      </c>
      <c r="C211" s="26">
        <v>1095.96</v>
      </c>
      <c r="D211" s="26">
        <v>0</v>
      </c>
      <c r="E211" s="26">
        <v>0</v>
      </c>
      <c r="F211" s="26">
        <v>1096</v>
      </c>
      <c r="H211" s="3" t="str">
        <f t="shared" si="3"/>
        <v>11008</v>
      </c>
    </row>
    <row r="212" spans="1:8" x14ac:dyDescent="0.25">
      <c r="A212" s="30">
        <v>110081041</v>
      </c>
      <c r="B212" t="s">
        <v>254</v>
      </c>
      <c r="C212" s="26">
        <v>1406.84</v>
      </c>
      <c r="D212" s="26">
        <v>0</v>
      </c>
      <c r="E212" s="26">
        <v>0</v>
      </c>
      <c r="F212" s="26">
        <v>1407</v>
      </c>
      <c r="H212" s="3" t="str">
        <f t="shared" si="3"/>
        <v>11008</v>
      </c>
    </row>
    <row r="213" spans="1:8" x14ac:dyDescent="0.25">
      <c r="A213" s="30">
        <v>110081042</v>
      </c>
      <c r="B213" t="s">
        <v>255</v>
      </c>
      <c r="C213" s="26">
        <v>371.2</v>
      </c>
      <c r="D213" s="26">
        <v>0</v>
      </c>
      <c r="E213" s="26">
        <v>0</v>
      </c>
      <c r="F213" s="26">
        <v>371</v>
      </c>
      <c r="H213" s="3" t="str">
        <f t="shared" si="3"/>
        <v>11008</v>
      </c>
    </row>
    <row r="214" spans="1:8" x14ac:dyDescent="0.25">
      <c r="A214" s="30">
        <v>110081043</v>
      </c>
      <c r="B214" t="s">
        <v>256</v>
      </c>
      <c r="C214" s="26">
        <v>3451.31</v>
      </c>
      <c r="D214" s="26">
        <v>0</v>
      </c>
      <c r="E214" s="26">
        <v>0</v>
      </c>
      <c r="F214" s="26">
        <v>3451</v>
      </c>
      <c r="H214" s="3" t="str">
        <f t="shared" si="3"/>
        <v>11008</v>
      </c>
    </row>
    <row r="215" spans="1:8" x14ac:dyDescent="0.25">
      <c r="A215" s="30">
        <v>110081044</v>
      </c>
      <c r="B215" t="s">
        <v>257</v>
      </c>
      <c r="C215" s="26">
        <v>109.5</v>
      </c>
      <c r="D215" s="26">
        <v>0</v>
      </c>
      <c r="E215" s="26">
        <v>0</v>
      </c>
      <c r="F215" s="26">
        <v>110</v>
      </c>
      <c r="H215" s="3" t="str">
        <f t="shared" si="3"/>
        <v>11008</v>
      </c>
    </row>
    <row r="216" spans="1:8" x14ac:dyDescent="0.25">
      <c r="A216" s="30">
        <v>110081045</v>
      </c>
      <c r="B216" t="s">
        <v>258</v>
      </c>
      <c r="C216" s="26">
        <v>350</v>
      </c>
      <c r="D216" s="26">
        <v>0</v>
      </c>
      <c r="E216" s="26">
        <v>0</v>
      </c>
      <c r="F216" s="26">
        <v>350</v>
      </c>
      <c r="H216" s="3" t="str">
        <f t="shared" si="3"/>
        <v>11008</v>
      </c>
    </row>
    <row r="217" spans="1:8" x14ac:dyDescent="0.25">
      <c r="A217" s="30">
        <v>110081046</v>
      </c>
      <c r="B217" t="s">
        <v>259</v>
      </c>
      <c r="C217" s="26">
        <v>1175</v>
      </c>
      <c r="D217" s="26">
        <v>0</v>
      </c>
      <c r="E217" s="26">
        <v>0</v>
      </c>
      <c r="F217" s="26">
        <v>1175</v>
      </c>
      <c r="H217" s="3" t="str">
        <f t="shared" si="3"/>
        <v>11008</v>
      </c>
    </row>
    <row r="218" spans="1:8" x14ac:dyDescent="0.25">
      <c r="A218" s="30">
        <v>110081047</v>
      </c>
      <c r="B218" t="s">
        <v>260</v>
      </c>
      <c r="C218" s="26">
        <v>575.28</v>
      </c>
      <c r="D218" s="26">
        <v>0</v>
      </c>
      <c r="E218" s="26">
        <v>0</v>
      </c>
      <c r="F218" s="26">
        <v>575</v>
      </c>
      <c r="H218" s="3" t="str">
        <f t="shared" si="3"/>
        <v>11008</v>
      </c>
    </row>
    <row r="219" spans="1:8" x14ac:dyDescent="0.25">
      <c r="A219" s="30">
        <v>110081048</v>
      </c>
      <c r="B219" t="s">
        <v>261</v>
      </c>
      <c r="C219" s="26">
        <v>679.38</v>
      </c>
      <c r="D219" s="26">
        <v>0</v>
      </c>
      <c r="E219" s="26">
        <v>0</v>
      </c>
      <c r="F219" s="26">
        <v>679</v>
      </c>
      <c r="H219" s="3" t="str">
        <f t="shared" si="3"/>
        <v>11008</v>
      </c>
    </row>
    <row r="220" spans="1:8" x14ac:dyDescent="0.25">
      <c r="A220" s="30">
        <v>110081049</v>
      </c>
      <c r="B220" t="s">
        <v>262</v>
      </c>
      <c r="C220" s="26">
        <v>469.89</v>
      </c>
      <c r="D220" s="26">
        <v>0</v>
      </c>
      <c r="E220" s="26">
        <v>0</v>
      </c>
      <c r="F220" s="26">
        <v>470</v>
      </c>
      <c r="H220" s="3" t="str">
        <f t="shared" si="3"/>
        <v>11008</v>
      </c>
    </row>
    <row r="221" spans="1:8" x14ac:dyDescent="0.25">
      <c r="A221" s="30">
        <v>110089054</v>
      </c>
      <c r="B221" t="s">
        <v>263</v>
      </c>
      <c r="C221" s="26">
        <v>0</v>
      </c>
      <c r="D221" s="26">
        <v>0</v>
      </c>
      <c r="E221" s="26">
        <v>0</v>
      </c>
      <c r="F221" s="26">
        <v>0</v>
      </c>
      <c r="H221" s="3" t="str">
        <f t="shared" si="3"/>
        <v>11008</v>
      </c>
    </row>
    <row r="222" spans="1:8" x14ac:dyDescent="0.25">
      <c r="A222" s="30">
        <v>110091040</v>
      </c>
      <c r="B222" t="s">
        <v>264</v>
      </c>
      <c r="C222" s="26">
        <v>0</v>
      </c>
      <c r="D222" s="26">
        <v>0</v>
      </c>
      <c r="E222" s="26">
        <v>0</v>
      </c>
      <c r="F222" s="26">
        <v>0</v>
      </c>
      <c r="H222" s="3" t="str">
        <f t="shared" si="3"/>
        <v>11009</v>
      </c>
    </row>
    <row r="223" spans="1:8" x14ac:dyDescent="0.25">
      <c r="A223" s="30">
        <v>110091041</v>
      </c>
      <c r="B223" t="s">
        <v>265</v>
      </c>
      <c r="C223" s="26">
        <v>216</v>
      </c>
      <c r="D223" s="26">
        <v>0</v>
      </c>
      <c r="E223" s="26">
        <v>0</v>
      </c>
      <c r="F223" s="26">
        <v>216</v>
      </c>
      <c r="H223" s="3" t="str">
        <f t="shared" si="3"/>
        <v>11009</v>
      </c>
    </row>
    <row r="224" spans="1:8" x14ac:dyDescent="0.25">
      <c r="A224" s="30">
        <v>110091042</v>
      </c>
      <c r="B224" t="s">
        <v>266</v>
      </c>
      <c r="C224" s="26">
        <v>0</v>
      </c>
      <c r="D224" s="26">
        <v>0</v>
      </c>
      <c r="E224" s="26">
        <v>0</v>
      </c>
      <c r="F224" s="26">
        <v>0</v>
      </c>
      <c r="H224" s="3" t="str">
        <f t="shared" si="3"/>
        <v>11009</v>
      </c>
    </row>
    <row r="225" spans="1:8" x14ac:dyDescent="0.25">
      <c r="A225" s="30">
        <v>110091043</v>
      </c>
      <c r="B225" t="s">
        <v>267</v>
      </c>
      <c r="C225" s="26">
        <v>928.75</v>
      </c>
      <c r="D225" s="26">
        <v>0</v>
      </c>
      <c r="E225" s="26">
        <v>0</v>
      </c>
      <c r="F225" s="26">
        <v>929</v>
      </c>
      <c r="H225" s="3" t="str">
        <f t="shared" si="3"/>
        <v>11009</v>
      </c>
    </row>
    <row r="226" spans="1:8" x14ac:dyDescent="0.25">
      <c r="A226" s="30">
        <v>110091044</v>
      </c>
      <c r="B226" t="s">
        <v>268</v>
      </c>
      <c r="C226" s="26">
        <v>35.75</v>
      </c>
      <c r="D226" s="26">
        <v>0</v>
      </c>
      <c r="E226" s="26">
        <v>0</v>
      </c>
      <c r="F226" s="26">
        <v>36</v>
      </c>
      <c r="H226" s="3" t="str">
        <f t="shared" si="3"/>
        <v>11009</v>
      </c>
    </row>
    <row r="227" spans="1:8" x14ac:dyDescent="0.25">
      <c r="A227" s="30">
        <v>110091045</v>
      </c>
      <c r="B227" t="s">
        <v>269</v>
      </c>
      <c r="C227" s="26">
        <v>80</v>
      </c>
      <c r="D227" s="26">
        <v>0</v>
      </c>
      <c r="E227" s="26">
        <v>0</v>
      </c>
      <c r="F227" s="26">
        <v>80</v>
      </c>
      <c r="H227" s="3" t="str">
        <f t="shared" si="3"/>
        <v>11009</v>
      </c>
    </row>
    <row r="228" spans="1:8" x14ac:dyDescent="0.25">
      <c r="A228" s="30">
        <v>110091046</v>
      </c>
      <c r="B228" t="s">
        <v>270</v>
      </c>
      <c r="C228" s="26">
        <v>0</v>
      </c>
      <c r="D228" s="26">
        <v>0</v>
      </c>
      <c r="E228" s="26">
        <v>0</v>
      </c>
      <c r="F228" s="26">
        <v>0</v>
      </c>
      <c r="H228" s="3" t="str">
        <f t="shared" si="3"/>
        <v>11009</v>
      </c>
    </row>
    <row r="229" spans="1:8" x14ac:dyDescent="0.25">
      <c r="A229" s="30">
        <v>110091047</v>
      </c>
      <c r="B229" t="s">
        <v>271</v>
      </c>
      <c r="C229" s="26">
        <v>158.63999999999999</v>
      </c>
      <c r="D229" s="26">
        <v>0</v>
      </c>
      <c r="E229" s="26">
        <v>0</v>
      </c>
      <c r="F229" s="26">
        <v>159</v>
      </c>
      <c r="H229" s="3" t="str">
        <f t="shared" si="3"/>
        <v>11009</v>
      </c>
    </row>
    <row r="230" spans="1:8" x14ac:dyDescent="0.25">
      <c r="A230" s="30">
        <v>110091048</v>
      </c>
      <c r="B230" t="s">
        <v>272</v>
      </c>
      <c r="C230" s="26">
        <v>0</v>
      </c>
      <c r="D230" s="26">
        <v>0</v>
      </c>
      <c r="E230" s="26">
        <v>0</v>
      </c>
      <c r="F230" s="26">
        <v>0</v>
      </c>
      <c r="H230" s="3" t="str">
        <f t="shared" si="3"/>
        <v>11009</v>
      </c>
    </row>
    <row r="231" spans="1:8" x14ac:dyDescent="0.25">
      <c r="A231" s="30">
        <v>110091049</v>
      </c>
      <c r="B231" t="s">
        <v>273</v>
      </c>
      <c r="C231" s="26">
        <v>253.63</v>
      </c>
      <c r="D231" s="26">
        <v>0</v>
      </c>
      <c r="E231" s="26">
        <v>0</v>
      </c>
      <c r="F231" s="26">
        <v>254</v>
      </c>
      <c r="H231" s="3" t="str">
        <f t="shared" si="3"/>
        <v>11009</v>
      </c>
    </row>
    <row r="232" spans="1:8" x14ac:dyDescent="0.25">
      <c r="A232" s="30">
        <v>110091400</v>
      </c>
      <c r="B232" t="s">
        <v>274</v>
      </c>
      <c r="C232" s="26">
        <v>0</v>
      </c>
      <c r="D232" s="26">
        <v>0</v>
      </c>
      <c r="E232" s="26">
        <v>0</v>
      </c>
      <c r="F232" s="26">
        <v>0</v>
      </c>
      <c r="H232" s="3" t="str">
        <f t="shared" si="3"/>
        <v>11009</v>
      </c>
    </row>
    <row r="233" spans="1:8" x14ac:dyDescent="0.25">
      <c r="A233" s="30">
        <v>110101040</v>
      </c>
      <c r="B233" t="s">
        <v>275</v>
      </c>
      <c r="C233" s="26">
        <v>0</v>
      </c>
      <c r="D233" s="26">
        <v>0</v>
      </c>
      <c r="E233" s="26">
        <v>0</v>
      </c>
      <c r="F233" s="26">
        <v>0</v>
      </c>
      <c r="H233" s="3" t="str">
        <f t="shared" si="3"/>
        <v>11010</v>
      </c>
    </row>
    <row r="234" spans="1:8" x14ac:dyDescent="0.25">
      <c r="A234" s="30">
        <v>110101041</v>
      </c>
      <c r="B234" t="s">
        <v>276</v>
      </c>
      <c r="C234" s="26">
        <v>0</v>
      </c>
      <c r="D234" s="26">
        <v>0</v>
      </c>
      <c r="E234" s="26">
        <v>0</v>
      </c>
      <c r="F234" s="26">
        <v>0</v>
      </c>
      <c r="H234" s="3" t="str">
        <f t="shared" si="3"/>
        <v>11010</v>
      </c>
    </row>
    <row r="235" spans="1:8" x14ac:dyDescent="0.25">
      <c r="A235" s="30">
        <v>110101042</v>
      </c>
      <c r="B235" t="s">
        <v>277</v>
      </c>
      <c r="C235" s="26">
        <v>0</v>
      </c>
      <c r="D235" s="26">
        <v>0</v>
      </c>
      <c r="E235" s="26">
        <v>0</v>
      </c>
      <c r="F235" s="26">
        <v>0</v>
      </c>
      <c r="H235" s="3" t="str">
        <f t="shared" si="3"/>
        <v>11010</v>
      </c>
    </row>
    <row r="236" spans="1:8" x14ac:dyDescent="0.25">
      <c r="A236" s="30">
        <v>110101043</v>
      </c>
      <c r="B236" t="s">
        <v>278</v>
      </c>
      <c r="C236" s="26">
        <v>0</v>
      </c>
      <c r="D236" s="26">
        <v>0</v>
      </c>
      <c r="E236" s="26">
        <v>0</v>
      </c>
      <c r="F236" s="26">
        <v>0</v>
      </c>
      <c r="H236" s="3" t="str">
        <f t="shared" si="3"/>
        <v>11010</v>
      </c>
    </row>
    <row r="237" spans="1:8" x14ac:dyDescent="0.25">
      <c r="A237" s="30">
        <v>110101044</v>
      </c>
      <c r="B237" t="s">
        <v>279</v>
      </c>
      <c r="C237" s="26">
        <v>0</v>
      </c>
      <c r="D237" s="26">
        <v>0</v>
      </c>
      <c r="E237" s="26">
        <v>0</v>
      </c>
      <c r="F237" s="26">
        <v>0</v>
      </c>
      <c r="H237" s="3" t="str">
        <f t="shared" si="3"/>
        <v>11010</v>
      </c>
    </row>
    <row r="238" spans="1:8" x14ac:dyDescent="0.25">
      <c r="A238" s="30">
        <v>110101045</v>
      </c>
      <c r="B238" t="s">
        <v>280</v>
      </c>
      <c r="C238" s="26">
        <v>0</v>
      </c>
      <c r="D238" s="26">
        <v>0</v>
      </c>
      <c r="E238" s="26">
        <v>0</v>
      </c>
      <c r="F238" s="26">
        <v>0</v>
      </c>
      <c r="H238" s="3" t="str">
        <f t="shared" si="3"/>
        <v>11010</v>
      </c>
    </row>
    <row r="239" spans="1:8" x14ac:dyDescent="0.25">
      <c r="A239" s="30">
        <v>110101046</v>
      </c>
      <c r="B239" t="s">
        <v>281</v>
      </c>
      <c r="C239" s="26">
        <v>0</v>
      </c>
      <c r="D239" s="26">
        <v>0</v>
      </c>
      <c r="E239" s="26">
        <v>0</v>
      </c>
      <c r="F239" s="26">
        <v>0</v>
      </c>
      <c r="H239" s="3" t="str">
        <f t="shared" si="3"/>
        <v>11010</v>
      </c>
    </row>
    <row r="240" spans="1:8" x14ac:dyDescent="0.25">
      <c r="A240" s="30">
        <v>110101047</v>
      </c>
      <c r="B240" t="s">
        <v>282</v>
      </c>
      <c r="C240" s="26">
        <v>0</v>
      </c>
      <c r="D240" s="26">
        <v>0</v>
      </c>
      <c r="E240" s="26">
        <v>0</v>
      </c>
      <c r="F240" s="26">
        <v>0</v>
      </c>
      <c r="H240" s="3" t="str">
        <f t="shared" si="3"/>
        <v>11010</v>
      </c>
    </row>
    <row r="241" spans="1:8" x14ac:dyDescent="0.25">
      <c r="A241" s="30">
        <v>110101048</v>
      </c>
      <c r="B241" t="s">
        <v>283</v>
      </c>
      <c r="C241" s="26">
        <v>0</v>
      </c>
      <c r="D241" s="26">
        <v>0</v>
      </c>
      <c r="E241" s="26">
        <v>0</v>
      </c>
      <c r="F241" s="26">
        <v>0</v>
      </c>
      <c r="H241" s="3" t="str">
        <f t="shared" si="3"/>
        <v>11010</v>
      </c>
    </row>
    <row r="242" spans="1:8" x14ac:dyDescent="0.25">
      <c r="A242" s="30">
        <v>110101049</v>
      </c>
      <c r="B242" t="s">
        <v>284</v>
      </c>
      <c r="C242" s="26">
        <v>0</v>
      </c>
      <c r="D242" s="26">
        <v>0</v>
      </c>
      <c r="E242" s="26">
        <v>0</v>
      </c>
      <c r="F242" s="26">
        <v>0</v>
      </c>
      <c r="H242" s="3" t="str">
        <f t="shared" si="3"/>
        <v>11010</v>
      </c>
    </row>
    <row r="243" spans="1:8" x14ac:dyDescent="0.25">
      <c r="A243" s="30">
        <v>110101140</v>
      </c>
      <c r="B243" t="s">
        <v>285</v>
      </c>
      <c r="C243" s="26">
        <v>0</v>
      </c>
      <c r="D243" s="26">
        <v>0</v>
      </c>
      <c r="E243" s="26">
        <v>0</v>
      </c>
      <c r="F243" s="26">
        <v>0</v>
      </c>
      <c r="H243" s="3" t="str">
        <f t="shared" si="3"/>
        <v>11010</v>
      </c>
    </row>
    <row r="244" spans="1:8" x14ac:dyDescent="0.25">
      <c r="A244" s="30">
        <v>110101400</v>
      </c>
      <c r="B244" t="s">
        <v>286</v>
      </c>
      <c r="C244" s="26">
        <v>0</v>
      </c>
      <c r="D244" s="26">
        <v>0</v>
      </c>
      <c r="E244" s="26">
        <v>0</v>
      </c>
      <c r="F244" s="26">
        <v>0</v>
      </c>
      <c r="H244" s="3" t="str">
        <f t="shared" si="3"/>
        <v>11010</v>
      </c>
    </row>
    <row r="245" spans="1:8" x14ac:dyDescent="0.25">
      <c r="A245" s="30">
        <v>110110400</v>
      </c>
      <c r="B245" t="s">
        <v>287</v>
      </c>
      <c r="C245" s="26">
        <v>0</v>
      </c>
      <c r="D245" s="26">
        <v>0</v>
      </c>
      <c r="E245" s="26">
        <v>0</v>
      </c>
      <c r="F245" s="26">
        <v>0</v>
      </c>
      <c r="H245" s="3" t="str">
        <f t="shared" si="3"/>
        <v>11011</v>
      </c>
    </row>
    <row r="246" spans="1:8" x14ac:dyDescent="0.25">
      <c r="A246" s="30">
        <v>110111040</v>
      </c>
      <c r="B246" t="s">
        <v>288</v>
      </c>
      <c r="C246" s="26">
        <v>628.5</v>
      </c>
      <c r="D246" s="26">
        <v>0</v>
      </c>
      <c r="E246" s="26">
        <v>0</v>
      </c>
      <c r="F246" s="26">
        <v>629</v>
      </c>
      <c r="H246" s="3" t="str">
        <f t="shared" si="3"/>
        <v>11011</v>
      </c>
    </row>
    <row r="247" spans="1:8" x14ac:dyDescent="0.25">
      <c r="A247" s="30">
        <v>110111041</v>
      </c>
      <c r="B247" t="s">
        <v>289</v>
      </c>
      <c r="C247" s="26">
        <v>480</v>
      </c>
      <c r="D247" s="26">
        <v>0</v>
      </c>
      <c r="E247" s="26">
        <v>0</v>
      </c>
      <c r="F247" s="26">
        <v>480</v>
      </c>
      <c r="H247" s="3" t="str">
        <f t="shared" si="3"/>
        <v>11011</v>
      </c>
    </row>
    <row r="248" spans="1:8" x14ac:dyDescent="0.25">
      <c r="A248" s="30">
        <v>110111042</v>
      </c>
      <c r="B248" t="s">
        <v>290</v>
      </c>
      <c r="C248" s="26">
        <v>35</v>
      </c>
      <c r="D248" s="26">
        <v>0</v>
      </c>
      <c r="E248" s="26">
        <v>0</v>
      </c>
      <c r="F248" s="26">
        <v>35</v>
      </c>
      <c r="H248" s="3" t="str">
        <f t="shared" si="3"/>
        <v>11011</v>
      </c>
    </row>
    <row r="249" spans="1:8" x14ac:dyDescent="0.25">
      <c r="A249" s="30">
        <v>110111043</v>
      </c>
      <c r="B249" t="s">
        <v>291</v>
      </c>
      <c r="C249" s="26">
        <v>699</v>
      </c>
      <c r="D249" s="26">
        <v>0</v>
      </c>
      <c r="E249" s="26">
        <v>0</v>
      </c>
      <c r="F249" s="26">
        <v>699</v>
      </c>
      <c r="H249" s="3" t="str">
        <f t="shared" si="3"/>
        <v>11011</v>
      </c>
    </row>
    <row r="250" spans="1:8" x14ac:dyDescent="0.25">
      <c r="A250" s="30">
        <v>110111044</v>
      </c>
      <c r="B250" t="s">
        <v>292</v>
      </c>
      <c r="C250" s="26">
        <v>378.13</v>
      </c>
      <c r="D250" s="26">
        <v>0</v>
      </c>
      <c r="E250" s="26">
        <v>0</v>
      </c>
      <c r="F250" s="26">
        <v>378</v>
      </c>
      <c r="H250" s="3" t="str">
        <f t="shared" si="3"/>
        <v>11011</v>
      </c>
    </row>
    <row r="251" spans="1:8" x14ac:dyDescent="0.25">
      <c r="A251" s="30">
        <v>110111045</v>
      </c>
      <c r="B251" t="s">
        <v>293</v>
      </c>
      <c r="C251" s="26">
        <v>175.26</v>
      </c>
      <c r="D251" s="26">
        <v>0</v>
      </c>
      <c r="E251" s="26">
        <v>0</v>
      </c>
      <c r="F251" s="26">
        <v>175</v>
      </c>
      <c r="H251" s="3" t="str">
        <f t="shared" si="3"/>
        <v>11011</v>
      </c>
    </row>
    <row r="252" spans="1:8" x14ac:dyDescent="0.25">
      <c r="A252" s="30">
        <v>110111046</v>
      </c>
      <c r="B252" t="s">
        <v>294</v>
      </c>
      <c r="C252" s="26">
        <v>0</v>
      </c>
      <c r="D252" s="26">
        <v>0</v>
      </c>
      <c r="E252" s="26">
        <v>0</v>
      </c>
      <c r="F252" s="26">
        <v>0</v>
      </c>
      <c r="H252" s="3" t="str">
        <f t="shared" si="3"/>
        <v>11011</v>
      </c>
    </row>
    <row r="253" spans="1:8" x14ac:dyDescent="0.25">
      <c r="A253" s="30">
        <v>110111047</v>
      </c>
      <c r="B253" t="s">
        <v>295</v>
      </c>
      <c r="C253" s="26">
        <v>-458.03</v>
      </c>
      <c r="D253" s="26">
        <v>0</v>
      </c>
      <c r="E253" s="26">
        <v>0</v>
      </c>
      <c r="F253" s="26">
        <v>-458</v>
      </c>
      <c r="H253" s="3" t="str">
        <f t="shared" si="3"/>
        <v>11011</v>
      </c>
    </row>
    <row r="254" spans="1:8" x14ac:dyDescent="0.25">
      <c r="A254" s="30">
        <v>110111048</v>
      </c>
      <c r="B254" t="s">
        <v>296</v>
      </c>
      <c r="C254" s="26">
        <v>0</v>
      </c>
      <c r="D254" s="26">
        <v>0</v>
      </c>
      <c r="E254" s="26">
        <v>0</v>
      </c>
      <c r="F254" s="26">
        <v>0</v>
      </c>
      <c r="H254" s="3" t="str">
        <f t="shared" si="3"/>
        <v>11011</v>
      </c>
    </row>
    <row r="255" spans="1:8" x14ac:dyDescent="0.25">
      <c r="A255" s="30">
        <v>110111049</v>
      </c>
      <c r="B255" t="s">
        <v>297</v>
      </c>
      <c r="C255" s="26">
        <v>-7</v>
      </c>
      <c r="D255" s="26">
        <v>0</v>
      </c>
      <c r="E255" s="26">
        <v>0</v>
      </c>
      <c r="F255" s="26">
        <v>-7</v>
      </c>
      <c r="H255" s="3" t="str">
        <f t="shared" si="3"/>
        <v>11011</v>
      </c>
    </row>
    <row r="256" spans="1:8" x14ac:dyDescent="0.25">
      <c r="A256" s="30">
        <v>110111400</v>
      </c>
      <c r="B256" t="s">
        <v>298</v>
      </c>
      <c r="C256" s="26">
        <v>0</v>
      </c>
      <c r="D256" s="26">
        <v>0</v>
      </c>
      <c r="E256" s="26">
        <v>0</v>
      </c>
      <c r="F256" s="26">
        <v>0</v>
      </c>
      <c r="H256" s="3" t="str">
        <f t="shared" si="3"/>
        <v>11011</v>
      </c>
    </row>
    <row r="257" spans="1:8" x14ac:dyDescent="0.25">
      <c r="A257" s="30">
        <v>110111500</v>
      </c>
      <c r="B257" t="s">
        <v>299</v>
      </c>
      <c r="C257" s="26">
        <v>0</v>
      </c>
      <c r="D257" s="26">
        <v>0</v>
      </c>
      <c r="E257" s="26">
        <v>0</v>
      </c>
      <c r="F257" s="26">
        <v>0</v>
      </c>
      <c r="H257" s="3" t="str">
        <f t="shared" si="3"/>
        <v>11011</v>
      </c>
    </row>
    <row r="258" spans="1:8" x14ac:dyDescent="0.25">
      <c r="A258" s="30">
        <v>110112432</v>
      </c>
      <c r="B258" t="s">
        <v>300</v>
      </c>
      <c r="C258" s="26">
        <v>0</v>
      </c>
      <c r="D258" s="26">
        <v>0</v>
      </c>
      <c r="E258" s="26">
        <v>0</v>
      </c>
      <c r="F258" s="26">
        <v>0</v>
      </c>
      <c r="H258" s="3" t="str">
        <f t="shared" si="3"/>
        <v>11011</v>
      </c>
    </row>
    <row r="259" spans="1:8" x14ac:dyDescent="0.25">
      <c r="A259" s="30">
        <v>110120400</v>
      </c>
      <c r="B259" t="s">
        <v>301</v>
      </c>
      <c r="C259" s="26">
        <v>0</v>
      </c>
      <c r="D259" s="26">
        <v>0</v>
      </c>
      <c r="E259" s="26">
        <v>0</v>
      </c>
      <c r="F259" s="26">
        <v>0</v>
      </c>
      <c r="H259" s="3" t="str">
        <f t="shared" si="3"/>
        <v>11012</v>
      </c>
    </row>
    <row r="260" spans="1:8" x14ac:dyDescent="0.25">
      <c r="A260" s="30">
        <v>110121040</v>
      </c>
      <c r="B260" t="s">
        <v>302</v>
      </c>
      <c r="C260" s="26">
        <v>643.15</v>
      </c>
      <c r="D260" s="26">
        <v>0</v>
      </c>
      <c r="E260" s="26">
        <v>0</v>
      </c>
      <c r="F260" s="26">
        <v>643</v>
      </c>
      <c r="H260" s="3" t="str">
        <f t="shared" si="3"/>
        <v>11012</v>
      </c>
    </row>
    <row r="261" spans="1:8" x14ac:dyDescent="0.25">
      <c r="A261" s="30">
        <v>110121041</v>
      </c>
      <c r="B261" t="s">
        <v>303</v>
      </c>
      <c r="C261" s="26">
        <v>1550</v>
      </c>
      <c r="D261" s="26">
        <v>0</v>
      </c>
      <c r="E261" s="26">
        <v>0</v>
      </c>
      <c r="F261" s="26">
        <v>1550</v>
      </c>
      <c r="H261" s="3" t="str">
        <f t="shared" si="3"/>
        <v>11012</v>
      </c>
    </row>
    <row r="262" spans="1:8" x14ac:dyDescent="0.25">
      <c r="A262" s="30">
        <v>110121042</v>
      </c>
      <c r="B262" t="s">
        <v>304</v>
      </c>
      <c r="C262" s="26">
        <v>390</v>
      </c>
      <c r="D262" s="26">
        <v>0</v>
      </c>
      <c r="E262" s="26">
        <v>0</v>
      </c>
      <c r="F262" s="26">
        <v>390</v>
      </c>
      <c r="H262" s="3" t="str">
        <f t="shared" si="3"/>
        <v>11012</v>
      </c>
    </row>
    <row r="263" spans="1:8" x14ac:dyDescent="0.25">
      <c r="A263" s="30">
        <v>110121043</v>
      </c>
      <c r="B263" t="s">
        <v>305</v>
      </c>
      <c r="C263" s="26">
        <v>1654.08</v>
      </c>
      <c r="D263" s="26">
        <v>0</v>
      </c>
      <c r="E263" s="26">
        <v>0</v>
      </c>
      <c r="F263" s="26">
        <v>1654</v>
      </c>
      <c r="H263" s="3" t="str">
        <f t="shared" si="3"/>
        <v>11012</v>
      </c>
    </row>
    <row r="264" spans="1:8" x14ac:dyDescent="0.25">
      <c r="A264" s="30">
        <v>110121044</v>
      </c>
      <c r="B264" t="s">
        <v>306</v>
      </c>
      <c r="C264" s="26">
        <v>1516.89</v>
      </c>
      <c r="D264" s="26">
        <v>0</v>
      </c>
      <c r="E264" s="26">
        <v>0</v>
      </c>
      <c r="F264" s="26">
        <v>1517</v>
      </c>
      <c r="H264" s="3" t="str">
        <f t="shared" si="3"/>
        <v>11012</v>
      </c>
    </row>
    <row r="265" spans="1:8" x14ac:dyDescent="0.25">
      <c r="A265" s="30">
        <v>110121045</v>
      </c>
      <c r="B265" t="s">
        <v>307</v>
      </c>
      <c r="C265" s="26">
        <v>0</v>
      </c>
      <c r="D265" s="26">
        <v>0</v>
      </c>
      <c r="E265" s="26">
        <v>0</v>
      </c>
      <c r="F265" s="26">
        <v>0</v>
      </c>
      <c r="H265" s="3" t="str">
        <f t="shared" si="3"/>
        <v>11012</v>
      </c>
    </row>
    <row r="266" spans="1:8" x14ac:dyDescent="0.25">
      <c r="A266" s="30">
        <v>110121046</v>
      </c>
      <c r="B266" t="s">
        <v>308</v>
      </c>
      <c r="C266" s="26">
        <v>1280</v>
      </c>
      <c r="D266" s="26">
        <v>0</v>
      </c>
      <c r="E266" s="26">
        <v>0</v>
      </c>
      <c r="F266" s="26">
        <v>1280</v>
      </c>
      <c r="H266" s="3" t="str">
        <f t="shared" ref="H266:H329" si="4">LEFT(A266,5)</f>
        <v>11012</v>
      </c>
    </row>
    <row r="267" spans="1:8" x14ac:dyDescent="0.25">
      <c r="A267" s="30">
        <v>110121047</v>
      </c>
      <c r="B267" t="s">
        <v>309</v>
      </c>
      <c r="C267" s="26">
        <v>754.28</v>
      </c>
      <c r="D267" s="26">
        <v>0</v>
      </c>
      <c r="E267" s="26">
        <v>0</v>
      </c>
      <c r="F267" s="26">
        <v>754</v>
      </c>
      <c r="H267" s="3" t="str">
        <f t="shared" si="4"/>
        <v>11012</v>
      </c>
    </row>
    <row r="268" spans="1:8" x14ac:dyDescent="0.25">
      <c r="A268" s="30">
        <v>110121048</v>
      </c>
      <c r="B268" t="s">
        <v>310</v>
      </c>
      <c r="C268" s="26">
        <v>0</v>
      </c>
      <c r="D268" s="26">
        <v>0</v>
      </c>
      <c r="E268" s="26">
        <v>0</v>
      </c>
      <c r="F268" s="26">
        <v>0</v>
      </c>
      <c r="H268" s="3" t="str">
        <f t="shared" si="4"/>
        <v>11012</v>
      </c>
    </row>
    <row r="269" spans="1:8" x14ac:dyDescent="0.25">
      <c r="A269" s="30">
        <v>110121049</v>
      </c>
      <c r="B269" t="s">
        <v>311</v>
      </c>
      <c r="C269" s="26">
        <v>1740.14</v>
      </c>
      <c r="D269" s="26">
        <v>0</v>
      </c>
      <c r="E269" s="26">
        <v>0</v>
      </c>
      <c r="F269" s="26">
        <v>1740</v>
      </c>
      <c r="H269" s="3" t="str">
        <f t="shared" si="4"/>
        <v>11012</v>
      </c>
    </row>
    <row r="270" spans="1:8" x14ac:dyDescent="0.25">
      <c r="A270" s="30">
        <v>110125902</v>
      </c>
      <c r="B270" t="s">
        <v>312</v>
      </c>
      <c r="C270" s="26">
        <v>0</v>
      </c>
      <c r="D270" s="26">
        <v>0</v>
      </c>
      <c r="E270" s="26">
        <v>0</v>
      </c>
      <c r="F270" s="26">
        <v>0</v>
      </c>
      <c r="H270" s="3" t="str">
        <f t="shared" si="4"/>
        <v>11012</v>
      </c>
    </row>
    <row r="271" spans="1:8" x14ac:dyDescent="0.25">
      <c r="A271" s="30">
        <v>110129054</v>
      </c>
      <c r="B271" t="s">
        <v>313</v>
      </c>
      <c r="C271" s="26">
        <v>0</v>
      </c>
      <c r="D271" s="26">
        <v>0</v>
      </c>
      <c r="E271" s="26">
        <v>0</v>
      </c>
      <c r="F271" s="26">
        <v>0</v>
      </c>
      <c r="H271" s="3" t="str">
        <f t="shared" si="4"/>
        <v>11012</v>
      </c>
    </row>
    <row r="272" spans="1:8" x14ac:dyDescent="0.25">
      <c r="A272" s="30">
        <v>110131040</v>
      </c>
      <c r="B272" t="s">
        <v>314</v>
      </c>
      <c r="C272" s="26">
        <v>1641.83</v>
      </c>
      <c r="D272" s="26">
        <v>0</v>
      </c>
      <c r="E272" s="26">
        <v>0</v>
      </c>
      <c r="F272" s="26">
        <v>1642</v>
      </c>
      <c r="H272" s="3" t="str">
        <f t="shared" si="4"/>
        <v>11013</v>
      </c>
    </row>
    <row r="273" spans="1:8" x14ac:dyDescent="0.25">
      <c r="A273" s="30">
        <v>110131041</v>
      </c>
      <c r="B273" t="s">
        <v>315</v>
      </c>
      <c r="C273" s="26">
        <v>905</v>
      </c>
      <c r="D273" s="26">
        <v>0</v>
      </c>
      <c r="E273" s="26">
        <v>0</v>
      </c>
      <c r="F273" s="26">
        <v>905</v>
      </c>
      <c r="H273" s="3" t="str">
        <f t="shared" si="4"/>
        <v>11013</v>
      </c>
    </row>
    <row r="274" spans="1:8" x14ac:dyDescent="0.25">
      <c r="A274" s="30">
        <v>110131042</v>
      </c>
      <c r="B274" t="s">
        <v>316</v>
      </c>
      <c r="C274" s="26">
        <v>35</v>
      </c>
      <c r="D274" s="26">
        <v>0</v>
      </c>
      <c r="E274" s="26">
        <v>0</v>
      </c>
      <c r="F274" s="26">
        <v>35</v>
      </c>
      <c r="H274" s="3" t="str">
        <f t="shared" si="4"/>
        <v>11013</v>
      </c>
    </row>
    <row r="275" spans="1:8" x14ac:dyDescent="0.25">
      <c r="A275" s="30">
        <v>110131043</v>
      </c>
      <c r="B275" t="s">
        <v>317</v>
      </c>
      <c r="C275" s="26">
        <v>1659</v>
      </c>
      <c r="D275" s="26">
        <v>0</v>
      </c>
      <c r="E275" s="26">
        <v>0</v>
      </c>
      <c r="F275" s="26">
        <v>1659</v>
      </c>
      <c r="H275" s="3" t="str">
        <f t="shared" si="4"/>
        <v>11013</v>
      </c>
    </row>
    <row r="276" spans="1:8" x14ac:dyDescent="0.25">
      <c r="A276" s="30">
        <v>110131044</v>
      </c>
      <c r="B276" t="s">
        <v>318</v>
      </c>
      <c r="C276" s="26">
        <v>225</v>
      </c>
      <c r="D276" s="26">
        <v>0</v>
      </c>
      <c r="E276" s="26">
        <v>0</v>
      </c>
      <c r="F276" s="26">
        <v>225</v>
      </c>
      <c r="H276" s="3" t="str">
        <f t="shared" si="4"/>
        <v>11013</v>
      </c>
    </row>
    <row r="277" spans="1:8" x14ac:dyDescent="0.25">
      <c r="A277" s="30">
        <v>110131045</v>
      </c>
      <c r="B277" t="s">
        <v>319</v>
      </c>
      <c r="C277" s="26">
        <v>2800</v>
      </c>
      <c r="D277" s="26">
        <v>0</v>
      </c>
      <c r="E277" s="26">
        <v>0</v>
      </c>
      <c r="F277" s="26">
        <v>2800</v>
      </c>
      <c r="H277" s="3" t="str">
        <f t="shared" si="4"/>
        <v>11013</v>
      </c>
    </row>
    <row r="278" spans="1:8" x14ac:dyDescent="0.25">
      <c r="A278" s="30">
        <v>110131046</v>
      </c>
      <c r="B278" t="s">
        <v>320</v>
      </c>
      <c r="C278" s="26">
        <v>0</v>
      </c>
      <c r="D278" s="26">
        <v>0</v>
      </c>
      <c r="E278" s="26">
        <v>0</v>
      </c>
      <c r="F278" s="26">
        <v>0</v>
      </c>
      <c r="H278" s="3" t="str">
        <f t="shared" si="4"/>
        <v>11013</v>
      </c>
    </row>
    <row r="279" spans="1:8" x14ac:dyDescent="0.25">
      <c r="A279" s="30">
        <v>110131047</v>
      </c>
      <c r="B279" t="s">
        <v>321</v>
      </c>
      <c r="C279" s="26">
        <v>0</v>
      </c>
      <c r="D279" s="26">
        <v>0</v>
      </c>
      <c r="E279" s="26">
        <v>0</v>
      </c>
      <c r="F279" s="26">
        <v>0</v>
      </c>
      <c r="H279" s="3" t="str">
        <f t="shared" si="4"/>
        <v>11013</v>
      </c>
    </row>
    <row r="280" spans="1:8" x14ac:dyDescent="0.25">
      <c r="A280" s="30">
        <v>110131048</v>
      </c>
      <c r="B280" t="s">
        <v>322</v>
      </c>
      <c r="C280" s="26">
        <v>0</v>
      </c>
      <c r="D280" s="26">
        <v>0</v>
      </c>
      <c r="E280" s="26">
        <v>0</v>
      </c>
      <c r="F280" s="26">
        <v>0</v>
      </c>
      <c r="H280" s="3" t="str">
        <f t="shared" si="4"/>
        <v>11013</v>
      </c>
    </row>
    <row r="281" spans="1:8" x14ac:dyDescent="0.25">
      <c r="A281" s="30">
        <v>110131049</v>
      </c>
      <c r="B281" t="s">
        <v>323</v>
      </c>
      <c r="C281" s="26">
        <v>169</v>
      </c>
      <c r="D281" s="26">
        <v>0</v>
      </c>
      <c r="E281" s="26">
        <v>0</v>
      </c>
      <c r="F281" s="26">
        <v>169</v>
      </c>
      <c r="H281" s="3" t="str">
        <f t="shared" si="4"/>
        <v>11013</v>
      </c>
    </row>
    <row r="282" spans="1:8" x14ac:dyDescent="0.25">
      <c r="A282" s="30">
        <v>110131400</v>
      </c>
      <c r="B282" t="s">
        <v>324</v>
      </c>
      <c r="C282" s="26">
        <v>0</v>
      </c>
      <c r="D282" s="26">
        <v>0</v>
      </c>
      <c r="E282" s="26">
        <v>0</v>
      </c>
      <c r="F282" s="26">
        <v>0</v>
      </c>
      <c r="H282" s="3" t="str">
        <f t="shared" si="4"/>
        <v>11013</v>
      </c>
    </row>
    <row r="283" spans="1:8" x14ac:dyDescent="0.25">
      <c r="A283" s="30">
        <v>110140400</v>
      </c>
      <c r="B283" t="s">
        <v>325</v>
      </c>
      <c r="C283" s="26">
        <v>0</v>
      </c>
      <c r="D283" s="26">
        <v>0</v>
      </c>
      <c r="E283" s="26">
        <v>0</v>
      </c>
      <c r="F283" s="26">
        <v>0</v>
      </c>
      <c r="H283" s="3" t="str">
        <f t="shared" si="4"/>
        <v>11014</v>
      </c>
    </row>
    <row r="284" spans="1:8" x14ac:dyDescent="0.25">
      <c r="A284" s="30">
        <v>110141040</v>
      </c>
      <c r="B284" t="s">
        <v>326</v>
      </c>
      <c r="C284" s="26">
        <v>86</v>
      </c>
      <c r="D284" s="26">
        <v>0</v>
      </c>
      <c r="E284" s="26">
        <v>0</v>
      </c>
      <c r="F284" s="26">
        <v>86</v>
      </c>
      <c r="H284" s="3" t="str">
        <f t="shared" si="4"/>
        <v>11014</v>
      </c>
    </row>
    <row r="285" spans="1:8" x14ac:dyDescent="0.25">
      <c r="A285" s="30">
        <v>110141041</v>
      </c>
      <c r="B285" t="s">
        <v>327</v>
      </c>
      <c r="C285" s="26">
        <v>340</v>
      </c>
      <c r="D285" s="26">
        <v>0</v>
      </c>
      <c r="E285" s="26">
        <v>0</v>
      </c>
      <c r="F285" s="26">
        <v>340</v>
      </c>
      <c r="H285" s="3" t="str">
        <f t="shared" si="4"/>
        <v>11014</v>
      </c>
    </row>
    <row r="286" spans="1:8" x14ac:dyDescent="0.25">
      <c r="A286" s="30">
        <v>110141042</v>
      </c>
      <c r="B286" t="s">
        <v>328</v>
      </c>
      <c r="C286" s="26">
        <v>35</v>
      </c>
      <c r="D286" s="26">
        <v>0</v>
      </c>
      <c r="E286" s="26">
        <v>0</v>
      </c>
      <c r="F286" s="26">
        <v>35</v>
      </c>
      <c r="H286" s="3" t="str">
        <f t="shared" si="4"/>
        <v>11014</v>
      </c>
    </row>
    <row r="287" spans="1:8" x14ac:dyDescent="0.25">
      <c r="A287" s="30">
        <v>110141043</v>
      </c>
      <c r="B287" t="s">
        <v>329</v>
      </c>
      <c r="C287" s="26">
        <v>300.8</v>
      </c>
      <c r="D287" s="26">
        <v>0</v>
      </c>
      <c r="E287" s="26">
        <v>0</v>
      </c>
      <c r="F287" s="26">
        <v>301</v>
      </c>
      <c r="H287" s="3" t="str">
        <f t="shared" si="4"/>
        <v>11014</v>
      </c>
    </row>
    <row r="288" spans="1:8" x14ac:dyDescent="0.25">
      <c r="A288" s="30">
        <v>110141044</v>
      </c>
      <c r="B288" t="s">
        <v>330</v>
      </c>
      <c r="C288" s="26">
        <v>679.38</v>
      </c>
      <c r="D288" s="26">
        <v>0</v>
      </c>
      <c r="E288" s="26">
        <v>0</v>
      </c>
      <c r="F288" s="26">
        <v>679</v>
      </c>
      <c r="H288" s="3" t="str">
        <f t="shared" si="4"/>
        <v>11014</v>
      </c>
    </row>
    <row r="289" spans="1:8" x14ac:dyDescent="0.25">
      <c r="A289" s="30">
        <v>110141045</v>
      </c>
      <c r="B289" t="s">
        <v>331</v>
      </c>
      <c r="C289" s="26">
        <v>0</v>
      </c>
      <c r="D289" s="26">
        <v>0</v>
      </c>
      <c r="E289" s="26">
        <v>0</v>
      </c>
      <c r="F289" s="26">
        <v>0</v>
      </c>
      <c r="H289" s="3" t="str">
        <f t="shared" si="4"/>
        <v>11014</v>
      </c>
    </row>
    <row r="290" spans="1:8" x14ac:dyDescent="0.25">
      <c r="A290" s="30">
        <v>110141046</v>
      </c>
      <c r="B290" t="s">
        <v>332</v>
      </c>
      <c r="C290" s="26">
        <v>360</v>
      </c>
      <c r="D290" s="26">
        <v>0</v>
      </c>
      <c r="E290" s="26">
        <v>0</v>
      </c>
      <c r="F290" s="26">
        <v>360</v>
      </c>
      <c r="H290" s="3" t="str">
        <f t="shared" si="4"/>
        <v>11014</v>
      </c>
    </row>
    <row r="291" spans="1:8" x14ac:dyDescent="0.25">
      <c r="A291" s="30">
        <v>110141047</v>
      </c>
      <c r="B291" t="s">
        <v>333</v>
      </c>
      <c r="C291" s="26">
        <v>246.82</v>
      </c>
      <c r="D291" s="26">
        <v>0</v>
      </c>
      <c r="E291" s="26">
        <v>0</v>
      </c>
      <c r="F291" s="26">
        <v>247</v>
      </c>
      <c r="H291" s="3" t="str">
        <f t="shared" si="4"/>
        <v>11014</v>
      </c>
    </row>
    <row r="292" spans="1:8" x14ac:dyDescent="0.25">
      <c r="A292" s="30">
        <v>110141048</v>
      </c>
      <c r="B292" t="s">
        <v>334</v>
      </c>
      <c r="C292" s="26">
        <v>0</v>
      </c>
      <c r="D292" s="26">
        <v>0</v>
      </c>
      <c r="E292" s="26">
        <v>0</v>
      </c>
      <c r="F292" s="26">
        <v>0</v>
      </c>
      <c r="H292" s="3" t="str">
        <f t="shared" si="4"/>
        <v>11014</v>
      </c>
    </row>
    <row r="293" spans="1:8" x14ac:dyDescent="0.25">
      <c r="A293" s="30">
        <v>110141049</v>
      </c>
      <c r="B293" t="s">
        <v>335</v>
      </c>
      <c r="C293" s="26">
        <v>35.25</v>
      </c>
      <c r="D293" s="26">
        <v>0</v>
      </c>
      <c r="E293" s="26">
        <v>0</v>
      </c>
      <c r="F293" s="26">
        <v>35</v>
      </c>
      <c r="H293" s="3" t="str">
        <f t="shared" si="4"/>
        <v>11014</v>
      </c>
    </row>
    <row r="294" spans="1:8" x14ac:dyDescent="0.25">
      <c r="A294" s="30">
        <v>110141400</v>
      </c>
      <c r="B294" t="s">
        <v>336</v>
      </c>
      <c r="C294" s="26">
        <v>0</v>
      </c>
      <c r="D294" s="26">
        <v>0</v>
      </c>
      <c r="E294" s="26">
        <v>0</v>
      </c>
      <c r="F294" s="26">
        <v>0</v>
      </c>
      <c r="H294" s="3" t="str">
        <f t="shared" si="4"/>
        <v>11014</v>
      </c>
    </row>
    <row r="295" spans="1:8" x14ac:dyDescent="0.25">
      <c r="A295" s="30">
        <v>110151040</v>
      </c>
      <c r="B295" t="s">
        <v>337</v>
      </c>
      <c r="C295" s="26">
        <v>31.13</v>
      </c>
      <c r="D295" s="26">
        <v>0</v>
      </c>
      <c r="E295" s="26">
        <v>0</v>
      </c>
      <c r="F295" s="26">
        <v>31</v>
      </c>
      <c r="H295" s="3" t="str">
        <f t="shared" si="4"/>
        <v>11015</v>
      </c>
    </row>
    <row r="296" spans="1:8" x14ac:dyDescent="0.25">
      <c r="A296" s="30">
        <v>110151041</v>
      </c>
      <c r="B296" t="s">
        <v>338</v>
      </c>
      <c r="C296" s="26">
        <v>200</v>
      </c>
      <c r="D296" s="26">
        <v>0</v>
      </c>
      <c r="E296" s="26">
        <v>0</v>
      </c>
      <c r="F296" s="26">
        <v>200</v>
      </c>
      <c r="H296" s="3" t="str">
        <f t="shared" si="4"/>
        <v>11015</v>
      </c>
    </row>
    <row r="297" spans="1:8" x14ac:dyDescent="0.25">
      <c r="A297" s="30">
        <v>110151042</v>
      </c>
      <c r="B297" t="s">
        <v>339</v>
      </c>
      <c r="C297" s="26">
        <v>0</v>
      </c>
      <c r="D297" s="26">
        <v>0</v>
      </c>
      <c r="E297" s="26">
        <v>0</v>
      </c>
      <c r="F297" s="26">
        <v>0</v>
      </c>
      <c r="H297" s="3" t="str">
        <f t="shared" si="4"/>
        <v>11015</v>
      </c>
    </row>
    <row r="298" spans="1:8" x14ac:dyDescent="0.25">
      <c r="A298" s="30">
        <v>110151043</v>
      </c>
      <c r="B298" t="s">
        <v>340</v>
      </c>
      <c r="C298" s="26">
        <v>368.3</v>
      </c>
      <c r="D298" s="26">
        <v>0</v>
      </c>
      <c r="E298" s="26">
        <v>0</v>
      </c>
      <c r="F298" s="26">
        <v>368</v>
      </c>
      <c r="H298" s="3" t="str">
        <f t="shared" si="4"/>
        <v>11015</v>
      </c>
    </row>
    <row r="299" spans="1:8" x14ac:dyDescent="0.25">
      <c r="A299" s="30">
        <v>110151044</v>
      </c>
      <c r="B299" t="s">
        <v>341</v>
      </c>
      <c r="C299" s="26">
        <v>3567.68</v>
      </c>
      <c r="D299" s="26">
        <v>0</v>
      </c>
      <c r="E299" s="26">
        <v>0</v>
      </c>
      <c r="F299" s="26">
        <v>3568</v>
      </c>
      <c r="H299" s="3" t="str">
        <f t="shared" si="4"/>
        <v>11015</v>
      </c>
    </row>
    <row r="300" spans="1:8" x14ac:dyDescent="0.25">
      <c r="A300" s="30">
        <v>110151045</v>
      </c>
      <c r="B300" t="s">
        <v>342</v>
      </c>
      <c r="C300" s="26">
        <v>470</v>
      </c>
      <c r="D300" s="26">
        <v>0</v>
      </c>
      <c r="E300" s="26">
        <v>0</v>
      </c>
      <c r="F300" s="26">
        <v>470</v>
      </c>
      <c r="H300" s="3" t="str">
        <f t="shared" si="4"/>
        <v>11015</v>
      </c>
    </row>
    <row r="301" spans="1:8" x14ac:dyDescent="0.25">
      <c r="A301" s="30">
        <v>110151046</v>
      </c>
      <c r="B301" t="s">
        <v>343</v>
      </c>
      <c r="C301" s="26">
        <v>0</v>
      </c>
      <c r="D301" s="26">
        <v>0</v>
      </c>
      <c r="E301" s="26">
        <v>0</v>
      </c>
      <c r="F301" s="26">
        <v>0</v>
      </c>
      <c r="H301" s="3" t="str">
        <f t="shared" si="4"/>
        <v>11015</v>
      </c>
    </row>
    <row r="302" spans="1:8" x14ac:dyDescent="0.25">
      <c r="A302" s="30">
        <v>110151047</v>
      </c>
      <c r="B302" t="s">
        <v>344</v>
      </c>
      <c r="C302" s="26">
        <v>6.45</v>
      </c>
      <c r="D302" s="26">
        <v>0</v>
      </c>
      <c r="E302" s="26">
        <v>0</v>
      </c>
      <c r="F302" s="26">
        <v>6</v>
      </c>
      <c r="H302" s="3" t="str">
        <f t="shared" si="4"/>
        <v>11015</v>
      </c>
    </row>
    <row r="303" spans="1:8" x14ac:dyDescent="0.25">
      <c r="A303" s="30">
        <v>110151048</v>
      </c>
      <c r="B303" t="s">
        <v>345</v>
      </c>
      <c r="C303" s="26">
        <v>0</v>
      </c>
      <c r="D303" s="26">
        <v>0</v>
      </c>
      <c r="E303" s="26">
        <v>0</v>
      </c>
      <c r="F303" s="26">
        <v>0</v>
      </c>
      <c r="H303" s="3" t="str">
        <f t="shared" si="4"/>
        <v>11015</v>
      </c>
    </row>
    <row r="304" spans="1:8" x14ac:dyDescent="0.25">
      <c r="A304" s="30">
        <v>110151049</v>
      </c>
      <c r="B304" t="s">
        <v>346</v>
      </c>
      <c r="C304" s="26">
        <v>95.5</v>
      </c>
      <c r="D304" s="26">
        <v>0</v>
      </c>
      <c r="E304" s="26">
        <v>0</v>
      </c>
      <c r="F304" s="26">
        <v>96</v>
      </c>
      <c r="H304" s="3" t="str">
        <f t="shared" si="4"/>
        <v>11015</v>
      </c>
    </row>
    <row r="305" spans="1:8" x14ac:dyDescent="0.25">
      <c r="A305" s="30">
        <v>110160400</v>
      </c>
      <c r="B305" t="s">
        <v>347</v>
      </c>
      <c r="C305" s="26">
        <v>0</v>
      </c>
      <c r="D305" s="26">
        <v>0</v>
      </c>
      <c r="E305" s="26">
        <v>0</v>
      </c>
      <c r="F305" s="26">
        <v>0</v>
      </c>
      <c r="H305" s="3" t="str">
        <f t="shared" si="4"/>
        <v>11016</v>
      </c>
    </row>
    <row r="306" spans="1:8" x14ac:dyDescent="0.25">
      <c r="A306" s="30">
        <v>110161040</v>
      </c>
      <c r="B306" t="s">
        <v>348</v>
      </c>
      <c r="C306" s="26">
        <v>530</v>
      </c>
      <c r="D306" s="26">
        <v>0</v>
      </c>
      <c r="E306" s="26">
        <v>0</v>
      </c>
      <c r="F306" s="26">
        <v>530</v>
      </c>
      <c r="H306" s="3" t="str">
        <f t="shared" si="4"/>
        <v>11016</v>
      </c>
    </row>
    <row r="307" spans="1:8" x14ac:dyDescent="0.25">
      <c r="A307" s="30">
        <v>110161041</v>
      </c>
      <c r="B307" t="s">
        <v>349</v>
      </c>
      <c r="C307" s="26">
        <v>570</v>
      </c>
      <c r="D307" s="26">
        <v>0</v>
      </c>
      <c r="E307" s="26">
        <v>0</v>
      </c>
      <c r="F307" s="26">
        <v>570</v>
      </c>
      <c r="H307" s="3" t="str">
        <f t="shared" si="4"/>
        <v>11016</v>
      </c>
    </row>
    <row r="308" spans="1:8" x14ac:dyDescent="0.25">
      <c r="A308" s="30">
        <v>110161042</v>
      </c>
      <c r="B308" t="s">
        <v>350</v>
      </c>
      <c r="C308" s="26">
        <v>35</v>
      </c>
      <c r="D308" s="26">
        <v>0</v>
      </c>
      <c r="E308" s="26">
        <v>0</v>
      </c>
      <c r="F308" s="26">
        <v>35</v>
      </c>
      <c r="H308" s="3" t="str">
        <f t="shared" si="4"/>
        <v>11016</v>
      </c>
    </row>
    <row r="309" spans="1:8" x14ac:dyDescent="0.25">
      <c r="A309" s="30">
        <v>110161043</v>
      </c>
      <c r="B309" t="s">
        <v>351</v>
      </c>
      <c r="C309" s="26">
        <v>566.76</v>
      </c>
      <c r="D309" s="26">
        <v>0</v>
      </c>
      <c r="E309" s="26">
        <v>0</v>
      </c>
      <c r="F309" s="26">
        <v>567</v>
      </c>
      <c r="H309" s="3" t="str">
        <f t="shared" si="4"/>
        <v>11016</v>
      </c>
    </row>
    <row r="310" spans="1:8" x14ac:dyDescent="0.25">
      <c r="A310" s="30">
        <v>110161044</v>
      </c>
      <c r="B310" t="s">
        <v>352</v>
      </c>
      <c r="C310" s="26">
        <v>325.63</v>
      </c>
      <c r="D310" s="26">
        <v>0</v>
      </c>
      <c r="E310" s="26">
        <v>0</v>
      </c>
      <c r="F310" s="26">
        <v>326</v>
      </c>
      <c r="H310" s="3" t="str">
        <f t="shared" si="4"/>
        <v>11016</v>
      </c>
    </row>
    <row r="311" spans="1:8" x14ac:dyDescent="0.25">
      <c r="A311" s="30">
        <v>110161045</v>
      </c>
      <c r="B311" t="s">
        <v>353</v>
      </c>
      <c r="C311" s="26">
        <v>0</v>
      </c>
      <c r="D311" s="26">
        <v>0</v>
      </c>
      <c r="E311" s="26">
        <v>0</v>
      </c>
      <c r="F311" s="26">
        <v>0</v>
      </c>
      <c r="H311" s="3" t="str">
        <f t="shared" si="4"/>
        <v>11016</v>
      </c>
    </row>
    <row r="312" spans="1:8" x14ac:dyDescent="0.25">
      <c r="A312" s="30">
        <v>110161046</v>
      </c>
      <c r="B312" t="s">
        <v>354</v>
      </c>
      <c r="C312" s="26">
        <v>0</v>
      </c>
      <c r="D312" s="26">
        <v>0</v>
      </c>
      <c r="E312" s="26">
        <v>0</v>
      </c>
      <c r="F312" s="26">
        <v>0</v>
      </c>
      <c r="H312" s="3" t="str">
        <f t="shared" si="4"/>
        <v>11016</v>
      </c>
    </row>
    <row r="313" spans="1:8" x14ac:dyDescent="0.25">
      <c r="A313" s="30">
        <v>110161047</v>
      </c>
      <c r="B313" t="s">
        <v>355</v>
      </c>
      <c r="C313" s="26">
        <v>277.2</v>
      </c>
      <c r="D313" s="26">
        <v>0</v>
      </c>
      <c r="E313" s="26">
        <v>0</v>
      </c>
      <c r="F313" s="26">
        <v>277</v>
      </c>
      <c r="H313" s="3" t="str">
        <f t="shared" si="4"/>
        <v>11016</v>
      </c>
    </row>
    <row r="314" spans="1:8" x14ac:dyDescent="0.25">
      <c r="A314" s="30">
        <v>110161048</v>
      </c>
      <c r="B314" t="s">
        <v>356</v>
      </c>
      <c r="C314" s="26">
        <v>0</v>
      </c>
      <c r="D314" s="26">
        <v>0</v>
      </c>
      <c r="E314" s="26">
        <v>0</v>
      </c>
      <c r="F314" s="26">
        <v>0</v>
      </c>
      <c r="H314" s="3" t="str">
        <f t="shared" si="4"/>
        <v>11016</v>
      </c>
    </row>
    <row r="315" spans="1:8" x14ac:dyDescent="0.25">
      <c r="A315" s="30">
        <v>110161049</v>
      </c>
      <c r="B315" t="s">
        <v>357</v>
      </c>
      <c r="C315" s="26">
        <v>546.55999999999995</v>
      </c>
      <c r="D315" s="26">
        <v>0</v>
      </c>
      <c r="E315" s="26">
        <v>0</v>
      </c>
      <c r="F315" s="26">
        <v>547</v>
      </c>
      <c r="H315" s="3" t="str">
        <f t="shared" si="4"/>
        <v>11016</v>
      </c>
    </row>
    <row r="316" spans="1:8" x14ac:dyDescent="0.25">
      <c r="A316" s="30">
        <v>110161400</v>
      </c>
      <c r="B316" t="s">
        <v>358</v>
      </c>
      <c r="C316" s="26">
        <v>0</v>
      </c>
      <c r="D316" s="26">
        <v>0</v>
      </c>
      <c r="E316" s="26">
        <v>0</v>
      </c>
      <c r="F316" s="26">
        <v>0</v>
      </c>
      <c r="H316" s="3" t="str">
        <f t="shared" si="4"/>
        <v>11016</v>
      </c>
    </row>
    <row r="317" spans="1:8" x14ac:dyDescent="0.25">
      <c r="A317" s="30">
        <v>110169054</v>
      </c>
      <c r="B317" t="s">
        <v>359</v>
      </c>
      <c r="C317" s="26">
        <v>0</v>
      </c>
      <c r="D317" s="26">
        <v>0</v>
      </c>
      <c r="E317" s="26">
        <v>0</v>
      </c>
      <c r="F317" s="26">
        <v>0</v>
      </c>
      <c r="H317" s="3" t="str">
        <f t="shared" si="4"/>
        <v>11016</v>
      </c>
    </row>
    <row r="318" spans="1:8" x14ac:dyDescent="0.25">
      <c r="A318" s="30">
        <v>110170400</v>
      </c>
      <c r="B318" t="s">
        <v>360</v>
      </c>
      <c r="C318" s="26">
        <v>0</v>
      </c>
      <c r="D318" s="26">
        <v>0</v>
      </c>
      <c r="E318" s="26">
        <v>0</v>
      </c>
      <c r="F318" s="26">
        <v>0</v>
      </c>
      <c r="H318" s="3" t="str">
        <f t="shared" si="4"/>
        <v>11017</v>
      </c>
    </row>
    <row r="319" spans="1:8" x14ac:dyDescent="0.25">
      <c r="A319" s="30">
        <v>110171040</v>
      </c>
      <c r="B319" t="s">
        <v>361</v>
      </c>
      <c r="C319" s="26">
        <v>1561.84</v>
      </c>
      <c r="D319" s="26">
        <v>0</v>
      </c>
      <c r="E319" s="26">
        <v>0</v>
      </c>
      <c r="F319" s="26">
        <v>1562</v>
      </c>
      <c r="H319" s="3" t="str">
        <f t="shared" si="4"/>
        <v>11017</v>
      </c>
    </row>
    <row r="320" spans="1:8" x14ac:dyDescent="0.25">
      <c r="A320" s="30">
        <v>110171041</v>
      </c>
      <c r="B320" t="s">
        <v>362</v>
      </c>
      <c r="C320" s="26">
        <v>2633.77</v>
      </c>
      <c r="D320" s="26">
        <v>0</v>
      </c>
      <c r="E320" s="26">
        <v>0</v>
      </c>
      <c r="F320" s="26">
        <v>2634</v>
      </c>
      <c r="H320" s="3" t="str">
        <f t="shared" si="4"/>
        <v>11017</v>
      </c>
    </row>
    <row r="321" spans="1:8" x14ac:dyDescent="0.25">
      <c r="A321" s="30">
        <v>110171042</v>
      </c>
      <c r="B321" t="s">
        <v>363</v>
      </c>
      <c r="C321" s="26">
        <v>3209</v>
      </c>
      <c r="D321" s="26">
        <v>0</v>
      </c>
      <c r="E321" s="26">
        <v>0</v>
      </c>
      <c r="F321" s="26">
        <v>3209</v>
      </c>
      <c r="H321" s="3" t="str">
        <f t="shared" si="4"/>
        <v>11017</v>
      </c>
    </row>
    <row r="322" spans="1:8" x14ac:dyDescent="0.25">
      <c r="A322" s="30">
        <v>110171043</v>
      </c>
      <c r="B322" t="s">
        <v>364</v>
      </c>
      <c r="C322" s="26">
        <v>4079.8</v>
      </c>
      <c r="D322" s="26">
        <v>0</v>
      </c>
      <c r="E322" s="26">
        <v>0</v>
      </c>
      <c r="F322" s="26">
        <v>4080</v>
      </c>
      <c r="H322" s="3" t="str">
        <f t="shared" si="4"/>
        <v>11017</v>
      </c>
    </row>
    <row r="323" spans="1:8" x14ac:dyDescent="0.25">
      <c r="A323" s="30">
        <v>110171044</v>
      </c>
      <c r="B323" t="s">
        <v>365</v>
      </c>
      <c r="C323" s="26">
        <v>614.01</v>
      </c>
      <c r="D323" s="26">
        <v>0</v>
      </c>
      <c r="E323" s="26">
        <v>0</v>
      </c>
      <c r="F323" s="26">
        <v>614</v>
      </c>
      <c r="H323" s="3" t="str">
        <f t="shared" si="4"/>
        <v>11017</v>
      </c>
    </row>
    <row r="324" spans="1:8" x14ac:dyDescent="0.25">
      <c r="A324" s="30">
        <v>110171045</v>
      </c>
      <c r="B324" t="s">
        <v>366</v>
      </c>
      <c r="C324" s="26">
        <v>22.5</v>
      </c>
      <c r="D324" s="26">
        <v>0</v>
      </c>
      <c r="E324" s="26">
        <v>0</v>
      </c>
      <c r="F324" s="26">
        <v>23</v>
      </c>
      <c r="H324" s="3" t="str">
        <f t="shared" si="4"/>
        <v>11017</v>
      </c>
    </row>
    <row r="325" spans="1:8" x14ac:dyDescent="0.25">
      <c r="A325" s="30">
        <v>110171046</v>
      </c>
      <c r="B325" t="s">
        <v>367</v>
      </c>
      <c r="C325" s="26">
        <v>0</v>
      </c>
      <c r="D325" s="26">
        <v>0</v>
      </c>
      <c r="E325" s="26">
        <v>0</v>
      </c>
      <c r="F325" s="26">
        <v>0</v>
      </c>
      <c r="H325" s="3" t="str">
        <f t="shared" si="4"/>
        <v>11017</v>
      </c>
    </row>
    <row r="326" spans="1:8" x14ac:dyDescent="0.25">
      <c r="A326" s="30">
        <v>110171047</v>
      </c>
      <c r="B326" t="s">
        <v>368</v>
      </c>
      <c r="C326" s="26">
        <v>436.07</v>
      </c>
      <c r="D326" s="26">
        <v>0</v>
      </c>
      <c r="E326" s="26">
        <v>0</v>
      </c>
      <c r="F326" s="26">
        <v>436</v>
      </c>
      <c r="H326" s="3" t="str">
        <f t="shared" si="4"/>
        <v>11017</v>
      </c>
    </row>
    <row r="327" spans="1:8" x14ac:dyDescent="0.25">
      <c r="A327" s="30">
        <v>110171048</v>
      </c>
      <c r="B327" t="s">
        <v>369</v>
      </c>
      <c r="C327" s="26">
        <v>0</v>
      </c>
      <c r="D327" s="26">
        <v>0</v>
      </c>
      <c r="E327" s="26">
        <v>0</v>
      </c>
      <c r="F327" s="26">
        <v>0</v>
      </c>
      <c r="H327" s="3" t="str">
        <f t="shared" si="4"/>
        <v>11017</v>
      </c>
    </row>
    <row r="328" spans="1:8" x14ac:dyDescent="0.25">
      <c r="A328" s="30">
        <v>110171049</v>
      </c>
      <c r="B328" t="s">
        <v>370</v>
      </c>
      <c r="C328" s="26">
        <v>344.55</v>
      </c>
      <c r="D328" s="26">
        <v>0</v>
      </c>
      <c r="E328" s="26">
        <v>0</v>
      </c>
      <c r="F328" s="26">
        <v>345</v>
      </c>
      <c r="H328" s="3" t="str">
        <f t="shared" si="4"/>
        <v>11017</v>
      </c>
    </row>
    <row r="329" spans="1:8" x14ac:dyDescent="0.25">
      <c r="A329" s="30">
        <v>110171052</v>
      </c>
      <c r="B329" t="s">
        <v>371</v>
      </c>
      <c r="C329" s="26">
        <v>0</v>
      </c>
      <c r="D329" s="26">
        <v>0</v>
      </c>
      <c r="E329" s="26">
        <v>0</v>
      </c>
      <c r="F329" s="26">
        <v>0</v>
      </c>
      <c r="H329" s="3" t="str">
        <f t="shared" si="4"/>
        <v>11017</v>
      </c>
    </row>
    <row r="330" spans="1:8" x14ac:dyDescent="0.25">
      <c r="A330" s="30">
        <v>110171135</v>
      </c>
      <c r="B330" t="s">
        <v>372</v>
      </c>
      <c r="C330" s="26">
        <v>0</v>
      </c>
      <c r="D330" s="26">
        <v>0</v>
      </c>
      <c r="E330" s="26">
        <v>0</v>
      </c>
      <c r="F330" s="26">
        <v>0</v>
      </c>
      <c r="H330" s="3" t="str">
        <f t="shared" ref="H330:H393" si="5">LEFT(A330,5)</f>
        <v>11017</v>
      </c>
    </row>
    <row r="331" spans="1:8" x14ac:dyDescent="0.25">
      <c r="A331" s="30">
        <v>110181040</v>
      </c>
      <c r="B331" t="s">
        <v>373</v>
      </c>
      <c r="C331" s="26">
        <v>65.64</v>
      </c>
      <c r="D331" s="26">
        <v>0</v>
      </c>
      <c r="E331" s="26">
        <v>0</v>
      </c>
      <c r="F331" s="26">
        <v>66</v>
      </c>
      <c r="H331" s="3" t="str">
        <f t="shared" si="5"/>
        <v>11018</v>
      </c>
    </row>
    <row r="332" spans="1:8" x14ac:dyDescent="0.25">
      <c r="A332" s="30">
        <v>110181041</v>
      </c>
      <c r="B332" t="s">
        <v>374</v>
      </c>
      <c r="C332" s="26">
        <v>0</v>
      </c>
      <c r="D332" s="26">
        <v>0</v>
      </c>
      <c r="E332" s="26">
        <v>0</v>
      </c>
      <c r="F332" s="26">
        <v>0</v>
      </c>
      <c r="H332" s="3" t="str">
        <f t="shared" si="5"/>
        <v>11018</v>
      </c>
    </row>
    <row r="333" spans="1:8" x14ac:dyDescent="0.25">
      <c r="A333" s="30">
        <v>110181042</v>
      </c>
      <c r="B333" t="s">
        <v>375</v>
      </c>
      <c r="C333" s="26">
        <v>35</v>
      </c>
      <c r="D333" s="26">
        <v>0</v>
      </c>
      <c r="E333" s="26">
        <v>0</v>
      </c>
      <c r="F333" s="26">
        <v>35</v>
      </c>
      <c r="H333" s="3" t="str">
        <f t="shared" si="5"/>
        <v>11018</v>
      </c>
    </row>
    <row r="334" spans="1:8" x14ac:dyDescent="0.25">
      <c r="A334" s="30">
        <v>110181043</v>
      </c>
      <c r="B334" t="s">
        <v>376</v>
      </c>
      <c r="C334" s="26">
        <v>0</v>
      </c>
      <c r="D334" s="26">
        <v>0</v>
      </c>
      <c r="E334" s="26">
        <v>0</v>
      </c>
      <c r="F334" s="26">
        <v>0</v>
      </c>
      <c r="H334" s="3" t="str">
        <f t="shared" si="5"/>
        <v>11018</v>
      </c>
    </row>
    <row r="335" spans="1:8" x14ac:dyDescent="0.25">
      <c r="A335" s="30">
        <v>110181044</v>
      </c>
      <c r="B335" t="s">
        <v>377</v>
      </c>
      <c r="C335" s="26">
        <v>176</v>
      </c>
      <c r="D335" s="26">
        <v>0</v>
      </c>
      <c r="E335" s="26">
        <v>0</v>
      </c>
      <c r="F335" s="26">
        <v>176</v>
      </c>
      <c r="H335" s="3" t="str">
        <f t="shared" si="5"/>
        <v>11018</v>
      </c>
    </row>
    <row r="336" spans="1:8" x14ac:dyDescent="0.25">
      <c r="A336" s="30">
        <v>110181045</v>
      </c>
      <c r="B336" t="s">
        <v>378</v>
      </c>
      <c r="C336" s="26">
        <v>0</v>
      </c>
      <c r="D336" s="26">
        <v>0</v>
      </c>
      <c r="E336" s="26">
        <v>0</v>
      </c>
      <c r="F336" s="26">
        <v>0</v>
      </c>
      <c r="H336" s="3" t="str">
        <f t="shared" si="5"/>
        <v>11018</v>
      </c>
    </row>
    <row r="337" spans="1:8" x14ac:dyDescent="0.25">
      <c r="A337" s="30">
        <v>110181046</v>
      </c>
      <c r="B337" t="s">
        <v>379</v>
      </c>
      <c r="C337" s="26">
        <v>0</v>
      </c>
      <c r="D337" s="26">
        <v>0</v>
      </c>
      <c r="E337" s="26">
        <v>0</v>
      </c>
      <c r="F337" s="26">
        <v>0</v>
      </c>
      <c r="H337" s="3" t="str">
        <f t="shared" si="5"/>
        <v>11018</v>
      </c>
    </row>
    <row r="338" spans="1:8" x14ac:dyDescent="0.25">
      <c r="A338" s="30">
        <v>110181047</v>
      </c>
      <c r="B338" t="s">
        <v>380</v>
      </c>
      <c r="C338" s="26">
        <v>30.83</v>
      </c>
      <c r="D338" s="26">
        <v>0</v>
      </c>
      <c r="E338" s="26">
        <v>0</v>
      </c>
      <c r="F338" s="26">
        <v>31</v>
      </c>
      <c r="H338" s="3" t="str">
        <f t="shared" si="5"/>
        <v>11018</v>
      </c>
    </row>
    <row r="339" spans="1:8" x14ac:dyDescent="0.25">
      <c r="A339" s="30">
        <v>110181048</v>
      </c>
      <c r="B339" t="s">
        <v>381</v>
      </c>
      <c r="C339" s="26">
        <v>0</v>
      </c>
      <c r="D339" s="26">
        <v>0</v>
      </c>
      <c r="E339" s="26">
        <v>0</v>
      </c>
      <c r="F339" s="26">
        <v>0</v>
      </c>
      <c r="H339" s="3" t="str">
        <f t="shared" si="5"/>
        <v>11018</v>
      </c>
    </row>
    <row r="340" spans="1:8" x14ac:dyDescent="0.25">
      <c r="A340" s="30">
        <v>110181049</v>
      </c>
      <c r="B340" t="s">
        <v>382</v>
      </c>
      <c r="C340" s="26">
        <v>20.98</v>
      </c>
      <c r="D340" s="26">
        <v>0</v>
      </c>
      <c r="E340" s="26">
        <v>0</v>
      </c>
      <c r="F340" s="26">
        <v>21</v>
      </c>
      <c r="H340" s="3" t="str">
        <f t="shared" si="5"/>
        <v>11018</v>
      </c>
    </row>
    <row r="341" spans="1:8" x14ac:dyDescent="0.25">
      <c r="A341" s="30">
        <v>110181400</v>
      </c>
      <c r="B341" t="s">
        <v>383</v>
      </c>
      <c r="C341" s="26">
        <v>0</v>
      </c>
      <c r="D341" s="26">
        <v>0</v>
      </c>
      <c r="E341" s="26">
        <v>0</v>
      </c>
      <c r="F341" s="26">
        <v>0</v>
      </c>
      <c r="H341" s="3" t="str">
        <f t="shared" si="5"/>
        <v>11018</v>
      </c>
    </row>
    <row r="342" spans="1:8" x14ac:dyDescent="0.25">
      <c r="A342" s="30">
        <v>110191040</v>
      </c>
      <c r="B342" t="s">
        <v>384</v>
      </c>
      <c r="C342" s="26">
        <v>416.5</v>
      </c>
      <c r="D342" s="26">
        <v>0</v>
      </c>
      <c r="E342" s="26">
        <v>0</v>
      </c>
      <c r="F342" s="26">
        <v>417</v>
      </c>
      <c r="H342" s="3" t="str">
        <f t="shared" si="5"/>
        <v>11019</v>
      </c>
    </row>
    <row r="343" spans="1:8" x14ac:dyDescent="0.25">
      <c r="A343" s="30">
        <v>110191041</v>
      </c>
      <c r="B343" t="s">
        <v>385</v>
      </c>
      <c r="C343" s="26">
        <v>130</v>
      </c>
      <c r="D343" s="26">
        <v>0</v>
      </c>
      <c r="E343" s="26">
        <v>0</v>
      </c>
      <c r="F343" s="26">
        <v>130</v>
      </c>
      <c r="H343" s="3" t="str">
        <f t="shared" si="5"/>
        <v>11019</v>
      </c>
    </row>
    <row r="344" spans="1:8" x14ac:dyDescent="0.25">
      <c r="A344" s="30">
        <v>110191042</v>
      </c>
      <c r="B344" t="s">
        <v>386</v>
      </c>
      <c r="C344" s="26">
        <v>35</v>
      </c>
      <c r="D344" s="26">
        <v>0</v>
      </c>
      <c r="E344" s="26">
        <v>0</v>
      </c>
      <c r="F344" s="26">
        <v>35</v>
      </c>
      <c r="H344" s="3" t="str">
        <f t="shared" si="5"/>
        <v>11019</v>
      </c>
    </row>
    <row r="345" spans="1:8" x14ac:dyDescent="0.25">
      <c r="A345" s="30">
        <v>110191043</v>
      </c>
      <c r="B345" t="s">
        <v>387</v>
      </c>
      <c r="C345" s="26">
        <v>-750.91</v>
      </c>
      <c r="D345" s="26">
        <v>0</v>
      </c>
      <c r="E345" s="26">
        <v>0</v>
      </c>
      <c r="F345" s="26">
        <v>-751</v>
      </c>
      <c r="H345" s="3" t="str">
        <f t="shared" si="5"/>
        <v>11019</v>
      </c>
    </row>
    <row r="346" spans="1:8" x14ac:dyDescent="0.25">
      <c r="A346" s="30">
        <v>110191044</v>
      </c>
      <c r="B346" t="s">
        <v>388</v>
      </c>
      <c r="C346" s="26">
        <v>52</v>
      </c>
      <c r="D346" s="26">
        <v>0</v>
      </c>
      <c r="E346" s="26">
        <v>0</v>
      </c>
      <c r="F346" s="26">
        <v>52</v>
      </c>
      <c r="H346" s="3" t="str">
        <f t="shared" si="5"/>
        <v>11019</v>
      </c>
    </row>
    <row r="347" spans="1:8" x14ac:dyDescent="0.25">
      <c r="A347" s="30">
        <v>110191045</v>
      </c>
      <c r="B347" t="s">
        <v>389</v>
      </c>
      <c r="C347" s="26">
        <v>0</v>
      </c>
      <c r="D347" s="26">
        <v>0</v>
      </c>
      <c r="E347" s="26">
        <v>0</v>
      </c>
      <c r="F347" s="26">
        <v>0</v>
      </c>
      <c r="H347" s="3" t="str">
        <f t="shared" si="5"/>
        <v>11019</v>
      </c>
    </row>
    <row r="348" spans="1:8" x14ac:dyDescent="0.25">
      <c r="A348" s="30">
        <v>110191046</v>
      </c>
      <c r="B348" t="s">
        <v>390</v>
      </c>
      <c r="C348" s="26">
        <v>0</v>
      </c>
      <c r="D348" s="26">
        <v>0</v>
      </c>
      <c r="E348" s="26">
        <v>0</v>
      </c>
      <c r="F348" s="26">
        <v>0</v>
      </c>
      <c r="H348" s="3" t="str">
        <f t="shared" si="5"/>
        <v>11019</v>
      </c>
    </row>
    <row r="349" spans="1:8" x14ac:dyDescent="0.25">
      <c r="A349" s="30">
        <v>110191047</v>
      </c>
      <c r="B349" t="s">
        <v>391</v>
      </c>
      <c r="C349" s="26">
        <v>123.95</v>
      </c>
      <c r="D349" s="26">
        <v>0</v>
      </c>
      <c r="E349" s="26">
        <v>0</v>
      </c>
      <c r="F349" s="26">
        <v>124</v>
      </c>
      <c r="H349" s="3" t="str">
        <f t="shared" si="5"/>
        <v>11019</v>
      </c>
    </row>
    <row r="350" spans="1:8" x14ac:dyDescent="0.25">
      <c r="A350" s="30">
        <v>110191048</v>
      </c>
      <c r="B350" t="s">
        <v>392</v>
      </c>
      <c r="C350" s="26">
        <v>0</v>
      </c>
      <c r="D350" s="26">
        <v>0</v>
      </c>
      <c r="E350" s="26">
        <v>0</v>
      </c>
      <c r="F350" s="26">
        <v>0</v>
      </c>
      <c r="H350" s="3" t="str">
        <f t="shared" si="5"/>
        <v>11019</v>
      </c>
    </row>
    <row r="351" spans="1:8" x14ac:dyDescent="0.25">
      <c r="A351" s="30">
        <v>110191049</v>
      </c>
      <c r="B351" t="s">
        <v>393</v>
      </c>
      <c r="C351" s="26">
        <v>239.75</v>
      </c>
      <c r="D351" s="26">
        <v>0</v>
      </c>
      <c r="E351" s="26">
        <v>0</v>
      </c>
      <c r="F351" s="26">
        <v>240</v>
      </c>
      <c r="H351" s="3" t="str">
        <f t="shared" si="5"/>
        <v>11019</v>
      </c>
    </row>
    <row r="352" spans="1:8" x14ac:dyDescent="0.25">
      <c r="A352" s="30">
        <v>110191400</v>
      </c>
      <c r="B352" t="s">
        <v>394</v>
      </c>
      <c r="C352" s="26">
        <v>0</v>
      </c>
      <c r="D352" s="26">
        <v>0</v>
      </c>
      <c r="E352" s="26">
        <v>0</v>
      </c>
      <c r="F352" s="26">
        <v>0</v>
      </c>
      <c r="H352" s="3" t="str">
        <f t="shared" si="5"/>
        <v>11019</v>
      </c>
    </row>
    <row r="353" spans="1:8" x14ac:dyDescent="0.25">
      <c r="A353" s="30">
        <v>110200400</v>
      </c>
      <c r="B353" t="s">
        <v>395</v>
      </c>
      <c r="C353" s="26">
        <v>0</v>
      </c>
      <c r="D353" s="26">
        <v>0</v>
      </c>
      <c r="E353" s="26">
        <v>0</v>
      </c>
      <c r="F353" s="26">
        <v>0</v>
      </c>
      <c r="H353" s="3" t="str">
        <f t="shared" si="5"/>
        <v>11020</v>
      </c>
    </row>
    <row r="354" spans="1:8" x14ac:dyDescent="0.25">
      <c r="A354" s="30">
        <v>110201040</v>
      </c>
      <c r="B354" t="s">
        <v>396</v>
      </c>
      <c r="C354" s="26">
        <v>2061.12</v>
      </c>
      <c r="D354" s="26">
        <v>0</v>
      </c>
      <c r="E354" s="26">
        <v>0</v>
      </c>
      <c r="F354" s="26">
        <v>2061</v>
      </c>
      <c r="H354" s="3" t="str">
        <f t="shared" si="5"/>
        <v>11020</v>
      </c>
    </row>
    <row r="355" spans="1:8" x14ac:dyDescent="0.25">
      <c r="A355" s="30">
        <v>110201041</v>
      </c>
      <c r="B355" t="s">
        <v>397</v>
      </c>
      <c r="C355" s="26">
        <v>834.5</v>
      </c>
      <c r="D355" s="26">
        <v>0</v>
      </c>
      <c r="E355" s="26">
        <v>0</v>
      </c>
      <c r="F355" s="26">
        <v>835</v>
      </c>
      <c r="H355" s="3" t="str">
        <f t="shared" si="5"/>
        <v>11020</v>
      </c>
    </row>
    <row r="356" spans="1:8" x14ac:dyDescent="0.25">
      <c r="A356" s="30">
        <v>110201042</v>
      </c>
      <c r="B356" t="s">
        <v>398</v>
      </c>
      <c r="C356" s="26">
        <v>9100.92</v>
      </c>
      <c r="D356" s="26">
        <v>0</v>
      </c>
      <c r="E356" s="26">
        <v>0</v>
      </c>
      <c r="F356" s="26">
        <v>9101</v>
      </c>
      <c r="H356" s="3" t="str">
        <f t="shared" si="5"/>
        <v>11020</v>
      </c>
    </row>
    <row r="357" spans="1:8" x14ac:dyDescent="0.25">
      <c r="A357" s="30">
        <v>110201043</v>
      </c>
      <c r="B357" t="s">
        <v>399</v>
      </c>
      <c r="C357" s="26">
        <v>4427.01</v>
      </c>
      <c r="D357" s="26">
        <v>0</v>
      </c>
      <c r="E357" s="26">
        <v>0</v>
      </c>
      <c r="F357" s="26">
        <v>4427</v>
      </c>
      <c r="H357" s="3" t="str">
        <f t="shared" si="5"/>
        <v>11020</v>
      </c>
    </row>
    <row r="358" spans="1:8" x14ac:dyDescent="0.25">
      <c r="A358" s="30">
        <v>110201044</v>
      </c>
      <c r="B358" t="s">
        <v>400</v>
      </c>
      <c r="C358" s="26">
        <v>1119.45</v>
      </c>
      <c r="D358" s="26">
        <v>0</v>
      </c>
      <c r="E358" s="26">
        <v>0</v>
      </c>
      <c r="F358" s="26">
        <v>1119</v>
      </c>
      <c r="H358" s="3" t="str">
        <f t="shared" si="5"/>
        <v>11020</v>
      </c>
    </row>
    <row r="359" spans="1:8" x14ac:dyDescent="0.25">
      <c r="A359" s="30">
        <v>110201045</v>
      </c>
      <c r="B359" t="s">
        <v>401</v>
      </c>
      <c r="C359" s="26">
        <v>206.75</v>
      </c>
      <c r="D359" s="26">
        <v>0</v>
      </c>
      <c r="E359" s="26">
        <v>0</v>
      </c>
      <c r="F359" s="26">
        <v>207</v>
      </c>
      <c r="H359" s="3" t="str">
        <f t="shared" si="5"/>
        <v>11020</v>
      </c>
    </row>
    <row r="360" spans="1:8" x14ac:dyDescent="0.25">
      <c r="A360" s="30">
        <v>110201046</v>
      </c>
      <c r="B360" t="s">
        <v>402</v>
      </c>
      <c r="C360" s="26">
        <v>120</v>
      </c>
      <c r="D360" s="26">
        <v>0</v>
      </c>
      <c r="E360" s="26">
        <v>0</v>
      </c>
      <c r="F360" s="26">
        <v>120</v>
      </c>
      <c r="H360" s="3" t="str">
        <f t="shared" si="5"/>
        <v>11020</v>
      </c>
    </row>
    <row r="361" spans="1:8" x14ac:dyDescent="0.25">
      <c r="A361" s="30">
        <v>110201047</v>
      </c>
      <c r="B361" t="s">
        <v>403</v>
      </c>
      <c r="C361" s="26">
        <v>0</v>
      </c>
      <c r="D361" s="26">
        <v>0</v>
      </c>
      <c r="E361" s="26">
        <v>0</v>
      </c>
      <c r="F361" s="26">
        <v>0</v>
      </c>
      <c r="H361" s="3" t="str">
        <f t="shared" si="5"/>
        <v>11020</v>
      </c>
    </row>
    <row r="362" spans="1:8" x14ac:dyDescent="0.25">
      <c r="A362" s="30">
        <v>110201048</v>
      </c>
      <c r="B362" t="s">
        <v>404</v>
      </c>
      <c r="C362" s="26">
        <v>0</v>
      </c>
      <c r="D362" s="26">
        <v>0</v>
      </c>
      <c r="E362" s="26">
        <v>0</v>
      </c>
      <c r="F362" s="26">
        <v>0</v>
      </c>
      <c r="H362" s="3" t="str">
        <f t="shared" si="5"/>
        <v>11020</v>
      </c>
    </row>
    <row r="363" spans="1:8" x14ac:dyDescent="0.25">
      <c r="A363" s="30">
        <v>110201049</v>
      </c>
      <c r="B363" t="s">
        <v>405</v>
      </c>
      <c r="C363" s="26">
        <v>315.41000000000003</v>
      </c>
      <c r="D363" s="26">
        <v>0</v>
      </c>
      <c r="E363" s="26">
        <v>0</v>
      </c>
      <c r="F363" s="26">
        <v>315</v>
      </c>
      <c r="H363" s="3" t="str">
        <f t="shared" si="5"/>
        <v>11020</v>
      </c>
    </row>
    <row r="364" spans="1:8" x14ac:dyDescent="0.25">
      <c r="A364" s="30">
        <v>110201500</v>
      </c>
      <c r="B364" t="s">
        <v>406</v>
      </c>
      <c r="C364" s="26">
        <v>0</v>
      </c>
      <c r="D364" s="26">
        <v>0</v>
      </c>
      <c r="E364" s="26">
        <v>0</v>
      </c>
      <c r="F364" s="26">
        <v>0</v>
      </c>
      <c r="H364" s="3" t="str">
        <f t="shared" si="5"/>
        <v>11020</v>
      </c>
    </row>
    <row r="365" spans="1:8" x14ac:dyDescent="0.25">
      <c r="A365" s="30">
        <v>110204610</v>
      </c>
      <c r="B365" t="s">
        <v>407</v>
      </c>
      <c r="C365" s="26">
        <v>0</v>
      </c>
      <c r="D365" s="26">
        <v>0</v>
      </c>
      <c r="E365" s="26">
        <v>0</v>
      </c>
      <c r="F365" s="26">
        <v>0</v>
      </c>
      <c r="H365" s="3" t="str">
        <f t="shared" si="5"/>
        <v>11020</v>
      </c>
    </row>
    <row r="366" spans="1:8" x14ac:dyDescent="0.25">
      <c r="A366" s="30">
        <v>110204611</v>
      </c>
      <c r="B366" t="s">
        <v>408</v>
      </c>
      <c r="C366" s="26">
        <v>0</v>
      </c>
      <c r="D366" s="26">
        <v>0</v>
      </c>
      <c r="E366" s="26">
        <v>0</v>
      </c>
      <c r="F366" s="26">
        <v>0</v>
      </c>
      <c r="H366" s="3" t="str">
        <f t="shared" si="5"/>
        <v>11020</v>
      </c>
    </row>
    <row r="367" spans="1:8" x14ac:dyDescent="0.25">
      <c r="A367" s="30">
        <v>110211040</v>
      </c>
      <c r="B367" t="s">
        <v>409</v>
      </c>
      <c r="C367" s="26">
        <v>25.5</v>
      </c>
      <c r="D367" s="26">
        <v>0</v>
      </c>
      <c r="E367" s="26">
        <v>0</v>
      </c>
      <c r="F367" s="26">
        <v>26</v>
      </c>
      <c r="H367" s="3" t="str">
        <f t="shared" si="5"/>
        <v>11021</v>
      </c>
    </row>
    <row r="368" spans="1:8" x14ac:dyDescent="0.25">
      <c r="A368" s="30">
        <v>110211041</v>
      </c>
      <c r="B368" t="s">
        <v>410</v>
      </c>
      <c r="C368" s="26">
        <v>90</v>
      </c>
      <c r="D368" s="26">
        <v>0</v>
      </c>
      <c r="E368" s="26">
        <v>0</v>
      </c>
      <c r="F368" s="26">
        <v>90</v>
      </c>
      <c r="H368" s="3" t="str">
        <f t="shared" si="5"/>
        <v>11021</v>
      </c>
    </row>
    <row r="369" spans="1:8" x14ac:dyDescent="0.25">
      <c r="A369" s="30">
        <v>110211042</v>
      </c>
      <c r="B369" t="s">
        <v>411</v>
      </c>
      <c r="C369" s="26">
        <v>0</v>
      </c>
      <c r="D369" s="26">
        <v>0</v>
      </c>
      <c r="E369" s="26">
        <v>0</v>
      </c>
      <c r="F369" s="26">
        <v>0</v>
      </c>
      <c r="H369" s="3" t="str">
        <f t="shared" si="5"/>
        <v>11021</v>
      </c>
    </row>
    <row r="370" spans="1:8" x14ac:dyDescent="0.25">
      <c r="A370" s="30">
        <v>110211043</v>
      </c>
      <c r="B370" t="s">
        <v>412</v>
      </c>
      <c r="C370" s="26">
        <v>156.80000000000001</v>
      </c>
      <c r="D370" s="26">
        <v>0</v>
      </c>
      <c r="E370" s="26">
        <v>0</v>
      </c>
      <c r="F370" s="26">
        <v>157</v>
      </c>
      <c r="H370" s="3" t="str">
        <f t="shared" si="5"/>
        <v>11021</v>
      </c>
    </row>
    <row r="371" spans="1:8" x14ac:dyDescent="0.25">
      <c r="A371" s="30">
        <v>110211044</v>
      </c>
      <c r="B371" t="s">
        <v>413</v>
      </c>
      <c r="C371" s="26">
        <v>-74.37</v>
      </c>
      <c r="D371" s="26">
        <v>0</v>
      </c>
      <c r="E371" s="26">
        <v>0</v>
      </c>
      <c r="F371" s="26">
        <v>-74</v>
      </c>
      <c r="H371" s="3" t="str">
        <f t="shared" si="5"/>
        <v>11021</v>
      </c>
    </row>
    <row r="372" spans="1:8" x14ac:dyDescent="0.25">
      <c r="A372" s="30">
        <v>110211045</v>
      </c>
      <c r="B372" t="s">
        <v>414</v>
      </c>
      <c r="C372" s="26">
        <v>0</v>
      </c>
      <c r="D372" s="26">
        <v>0</v>
      </c>
      <c r="E372" s="26">
        <v>0</v>
      </c>
      <c r="F372" s="26">
        <v>0</v>
      </c>
      <c r="H372" s="3" t="str">
        <f t="shared" si="5"/>
        <v>11021</v>
      </c>
    </row>
    <row r="373" spans="1:8" x14ac:dyDescent="0.25">
      <c r="A373" s="30">
        <v>110211046</v>
      </c>
      <c r="B373" t="s">
        <v>415</v>
      </c>
      <c r="C373" s="26">
        <v>0</v>
      </c>
      <c r="D373" s="26">
        <v>0</v>
      </c>
      <c r="E373" s="26">
        <v>0</v>
      </c>
      <c r="F373" s="26">
        <v>0</v>
      </c>
      <c r="H373" s="3" t="str">
        <f t="shared" si="5"/>
        <v>11021</v>
      </c>
    </row>
    <row r="374" spans="1:8" x14ac:dyDescent="0.25">
      <c r="A374" s="30">
        <v>110211047</v>
      </c>
      <c r="B374" t="s">
        <v>416</v>
      </c>
      <c r="C374" s="26">
        <v>242.78</v>
      </c>
      <c r="D374" s="26">
        <v>0</v>
      </c>
      <c r="E374" s="26">
        <v>0</v>
      </c>
      <c r="F374" s="26">
        <v>243</v>
      </c>
      <c r="H374" s="3" t="str">
        <f t="shared" si="5"/>
        <v>11021</v>
      </c>
    </row>
    <row r="375" spans="1:8" x14ac:dyDescent="0.25">
      <c r="A375" s="30">
        <v>110211048</v>
      </c>
      <c r="B375" t="s">
        <v>417</v>
      </c>
      <c r="C375" s="26">
        <v>0</v>
      </c>
      <c r="D375" s="26">
        <v>0</v>
      </c>
      <c r="E375" s="26">
        <v>0</v>
      </c>
      <c r="F375" s="26">
        <v>0</v>
      </c>
      <c r="H375" s="3" t="str">
        <f t="shared" si="5"/>
        <v>11021</v>
      </c>
    </row>
    <row r="376" spans="1:8" x14ac:dyDescent="0.25">
      <c r="A376" s="30">
        <v>110211049</v>
      </c>
      <c r="B376" t="s">
        <v>418</v>
      </c>
      <c r="C376" s="26">
        <v>46.3</v>
      </c>
      <c r="D376" s="26">
        <v>0</v>
      </c>
      <c r="E376" s="26">
        <v>0</v>
      </c>
      <c r="F376" s="26">
        <v>46</v>
      </c>
      <c r="H376" s="3" t="str">
        <f t="shared" si="5"/>
        <v>11021</v>
      </c>
    </row>
    <row r="377" spans="1:8" x14ac:dyDescent="0.25">
      <c r="A377" s="30">
        <v>115010100</v>
      </c>
      <c r="B377" t="s">
        <v>419</v>
      </c>
      <c r="C377" s="26">
        <v>0</v>
      </c>
      <c r="D377" s="26">
        <v>0</v>
      </c>
      <c r="E377" s="26">
        <v>0</v>
      </c>
      <c r="F377" s="26">
        <v>0</v>
      </c>
      <c r="H377" s="3" t="str">
        <f t="shared" si="5"/>
        <v>11501</v>
      </c>
    </row>
    <row r="378" spans="1:8" x14ac:dyDescent="0.25">
      <c r="A378" s="30">
        <v>115010101</v>
      </c>
      <c r="B378" t="s">
        <v>420</v>
      </c>
      <c r="C378" s="26">
        <v>0</v>
      </c>
      <c r="D378" s="26">
        <v>0</v>
      </c>
      <c r="E378" s="26">
        <v>0</v>
      </c>
      <c r="F378" s="26">
        <v>0</v>
      </c>
      <c r="H378" s="3" t="str">
        <f t="shared" si="5"/>
        <v>11501</v>
      </c>
    </row>
    <row r="379" spans="1:8" x14ac:dyDescent="0.25">
      <c r="A379" s="30">
        <v>115010102</v>
      </c>
      <c r="B379" t="s">
        <v>421</v>
      </c>
      <c r="C379" s="26">
        <v>0</v>
      </c>
      <c r="D379" s="26">
        <v>0</v>
      </c>
      <c r="E379" s="26">
        <v>0</v>
      </c>
      <c r="F379" s="26">
        <v>0</v>
      </c>
      <c r="H379" s="3" t="str">
        <f t="shared" si="5"/>
        <v>11501</v>
      </c>
    </row>
    <row r="380" spans="1:8" x14ac:dyDescent="0.25">
      <c r="A380" s="30">
        <v>115010120</v>
      </c>
      <c r="B380" t="s">
        <v>422</v>
      </c>
      <c r="C380" s="26">
        <v>0</v>
      </c>
      <c r="D380" s="26">
        <v>0</v>
      </c>
      <c r="E380" s="26">
        <v>0</v>
      </c>
      <c r="F380" s="26">
        <v>0</v>
      </c>
      <c r="H380" s="3" t="str">
        <f t="shared" si="5"/>
        <v>11501</v>
      </c>
    </row>
    <row r="381" spans="1:8" x14ac:dyDescent="0.25">
      <c r="A381" s="30">
        <v>115010150</v>
      </c>
      <c r="B381" t="s">
        <v>423</v>
      </c>
      <c r="C381" s="26">
        <v>0</v>
      </c>
      <c r="D381" s="26">
        <v>500</v>
      </c>
      <c r="E381" s="26">
        <v>0</v>
      </c>
      <c r="F381" s="26">
        <v>0</v>
      </c>
      <c r="H381" s="3" t="str">
        <f t="shared" si="5"/>
        <v>11501</v>
      </c>
    </row>
    <row r="382" spans="1:8" x14ac:dyDescent="0.25">
      <c r="A382" s="30">
        <v>115010200</v>
      </c>
      <c r="B382" t="s">
        <v>424</v>
      </c>
      <c r="C382" s="26">
        <v>0</v>
      </c>
      <c r="D382" s="26">
        <v>0</v>
      </c>
      <c r="E382" s="26">
        <v>0</v>
      </c>
      <c r="F382" s="26">
        <v>0</v>
      </c>
      <c r="H382" s="3" t="str">
        <f t="shared" si="5"/>
        <v>11501</v>
      </c>
    </row>
    <row r="383" spans="1:8" x14ac:dyDescent="0.25">
      <c r="A383" s="30">
        <v>115010700</v>
      </c>
      <c r="B383" t="s">
        <v>425</v>
      </c>
      <c r="C383" s="26">
        <v>0</v>
      </c>
      <c r="D383" s="26">
        <v>0</v>
      </c>
      <c r="E383" s="26">
        <v>0</v>
      </c>
      <c r="F383" s="26">
        <v>0</v>
      </c>
      <c r="H383" s="3" t="str">
        <f t="shared" si="5"/>
        <v>11501</v>
      </c>
    </row>
    <row r="384" spans="1:8" x14ac:dyDescent="0.25">
      <c r="A384" s="30">
        <v>115010930</v>
      </c>
      <c r="B384" t="s">
        <v>426</v>
      </c>
      <c r="C384" s="26">
        <v>0</v>
      </c>
      <c r="D384" s="26">
        <v>100</v>
      </c>
      <c r="E384" s="26">
        <v>0</v>
      </c>
      <c r="F384" s="26">
        <v>0</v>
      </c>
      <c r="H384" s="3" t="str">
        <f t="shared" si="5"/>
        <v>11501</v>
      </c>
    </row>
    <row r="385" spans="1:8" x14ac:dyDescent="0.25">
      <c r="A385" s="30">
        <v>115011140</v>
      </c>
      <c r="B385" t="s">
        <v>427</v>
      </c>
      <c r="C385" s="26">
        <v>1676.08</v>
      </c>
      <c r="D385" s="26">
        <v>2000</v>
      </c>
      <c r="E385" s="26">
        <v>2000</v>
      </c>
      <c r="F385" s="26">
        <v>-324</v>
      </c>
      <c r="H385" s="3" t="str">
        <f t="shared" si="5"/>
        <v>11501</v>
      </c>
    </row>
    <row r="386" spans="1:8" x14ac:dyDescent="0.25">
      <c r="A386" s="30">
        <v>115011149</v>
      </c>
      <c r="B386" t="s">
        <v>428</v>
      </c>
      <c r="C386" s="26">
        <v>366.63</v>
      </c>
      <c r="D386" s="26">
        <v>300</v>
      </c>
      <c r="E386" s="26">
        <v>300</v>
      </c>
      <c r="F386" s="26">
        <v>67</v>
      </c>
      <c r="H386" s="3" t="str">
        <f t="shared" si="5"/>
        <v>11501</v>
      </c>
    </row>
    <row r="387" spans="1:8" x14ac:dyDescent="0.25">
      <c r="A387" s="30">
        <v>115011400</v>
      </c>
      <c r="B387" t="s">
        <v>429</v>
      </c>
      <c r="C387" s="26">
        <v>0</v>
      </c>
      <c r="D387" s="26">
        <v>5300</v>
      </c>
      <c r="E387" s="26">
        <v>4300</v>
      </c>
      <c r="F387" s="26">
        <v>-4300</v>
      </c>
      <c r="H387" s="3" t="str">
        <f t="shared" si="5"/>
        <v>11501</v>
      </c>
    </row>
    <row r="388" spans="1:8" x14ac:dyDescent="0.25">
      <c r="A388" s="30">
        <v>115011401</v>
      </c>
      <c r="B388" t="s">
        <v>430</v>
      </c>
      <c r="C388" s="26">
        <v>20983.200000000001</v>
      </c>
      <c r="D388" s="26">
        <v>19300</v>
      </c>
      <c r="E388" s="26">
        <v>21400</v>
      </c>
      <c r="F388" s="26">
        <v>-417</v>
      </c>
      <c r="H388" s="3" t="str">
        <f t="shared" si="5"/>
        <v>11501</v>
      </c>
    </row>
    <row r="389" spans="1:8" x14ac:dyDescent="0.25">
      <c r="A389" s="30">
        <v>115011500</v>
      </c>
      <c r="B389" t="s">
        <v>431</v>
      </c>
      <c r="C389" s="26">
        <v>15979.75</v>
      </c>
      <c r="D389" s="26">
        <v>0</v>
      </c>
      <c r="E389" s="26">
        <v>15900</v>
      </c>
      <c r="F389" s="26">
        <v>80</v>
      </c>
      <c r="H389" s="3" t="str">
        <f t="shared" si="5"/>
        <v>11501</v>
      </c>
    </row>
    <row r="390" spans="1:8" x14ac:dyDescent="0.25">
      <c r="A390" s="30">
        <v>115011501</v>
      </c>
      <c r="B390" t="s">
        <v>432</v>
      </c>
      <c r="C390" s="26">
        <v>0</v>
      </c>
      <c r="D390" s="26">
        <v>0</v>
      </c>
      <c r="E390" s="26">
        <v>0</v>
      </c>
      <c r="F390" s="26">
        <v>0</v>
      </c>
      <c r="H390" s="3" t="str">
        <f t="shared" si="5"/>
        <v>11501</v>
      </c>
    </row>
    <row r="391" spans="1:8" x14ac:dyDescent="0.25">
      <c r="A391" s="30">
        <v>115011502</v>
      </c>
      <c r="B391" t="s">
        <v>433</v>
      </c>
      <c r="C391" s="26">
        <v>0</v>
      </c>
      <c r="D391" s="26">
        <v>200</v>
      </c>
      <c r="E391" s="26">
        <v>0</v>
      </c>
      <c r="F391" s="26">
        <v>0</v>
      </c>
      <c r="H391" s="3" t="str">
        <f t="shared" si="5"/>
        <v>11501</v>
      </c>
    </row>
    <row r="392" spans="1:8" x14ac:dyDescent="0.25">
      <c r="A392" s="30">
        <v>115011620</v>
      </c>
      <c r="B392" t="s">
        <v>434</v>
      </c>
      <c r="C392" s="26">
        <v>935.73</v>
      </c>
      <c r="D392" s="26">
        <v>1000</v>
      </c>
      <c r="E392" s="26">
        <v>1000</v>
      </c>
      <c r="F392" s="26">
        <v>-64</v>
      </c>
      <c r="H392" s="3" t="str">
        <f t="shared" si="5"/>
        <v>11501</v>
      </c>
    </row>
    <row r="393" spans="1:8" x14ac:dyDescent="0.25">
      <c r="A393" s="30">
        <v>115012000</v>
      </c>
      <c r="B393" t="s">
        <v>435</v>
      </c>
      <c r="C393" s="26">
        <v>10.35</v>
      </c>
      <c r="D393" s="26">
        <v>600</v>
      </c>
      <c r="E393" s="26">
        <v>0</v>
      </c>
      <c r="F393" s="26">
        <v>10</v>
      </c>
      <c r="H393" s="3" t="str">
        <f t="shared" si="5"/>
        <v>11501</v>
      </c>
    </row>
    <row r="394" spans="1:8" x14ac:dyDescent="0.25">
      <c r="A394" s="30">
        <v>115012016</v>
      </c>
      <c r="B394" t="s">
        <v>436</v>
      </c>
      <c r="C394" s="26">
        <v>147</v>
      </c>
      <c r="D394" s="26">
        <v>100</v>
      </c>
      <c r="E394" s="26">
        <v>100</v>
      </c>
      <c r="F394" s="26">
        <v>47</v>
      </c>
      <c r="H394" s="3" t="str">
        <f t="shared" ref="H394:H457" si="6">LEFT(A394,5)</f>
        <v>11501</v>
      </c>
    </row>
    <row r="395" spans="1:8" x14ac:dyDescent="0.25">
      <c r="A395" s="30">
        <v>115012437</v>
      </c>
      <c r="B395" t="s">
        <v>437</v>
      </c>
      <c r="C395" s="26">
        <v>0</v>
      </c>
      <c r="D395" s="26">
        <v>22300</v>
      </c>
      <c r="E395" s="26">
        <v>7700</v>
      </c>
      <c r="F395" s="26">
        <v>-7700</v>
      </c>
      <c r="H395" s="3" t="str">
        <f t="shared" si="6"/>
        <v>11501</v>
      </c>
    </row>
    <row r="396" spans="1:8" x14ac:dyDescent="0.25">
      <c r="A396" s="30">
        <v>115012471</v>
      </c>
      <c r="B396" t="s">
        <v>438</v>
      </c>
      <c r="C396" s="26">
        <v>3084.17</v>
      </c>
      <c r="D396" s="26">
        <v>3300</v>
      </c>
      <c r="E396" s="26">
        <v>3100</v>
      </c>
      <c r="F396" s="26">
        <v>-16</v>
      </c>
      <c r="H396" s="3" t="str">
        <f t="shared" si="6"/>
        <v>11501</v>
      </c>
    </row>
    <row r="397" spans="1:8" x14ac:dyDescent="0.25">
      <c r="A397" s="30">
        <v>115012502</v>
      </c>
      <c r="B397" t="s">
        <v>439</v>
      </c>
      <c r="C397" s="26">
        <v>0</v>
      </c>
      <c r="D397" s="26">
        <v>0</v>
      </c>
      <c r="E397" s="26">
        <v>0</v>
      </c>
      <c r="F397" s="26">
        <v>0</v>
      </c>
      <c r="H397" s="3" t="str">
        <f t="shared" si="6"/>
        <v>11501</v>
      </c>
    </row>
    <row r="398" spans="1:8" x14ac:dyDescent="0.25">
      <c r="A398" s="30">
        <v>115012510</v>
      </c>
      <c r="B398" t="s">
        <v>440</v>
      </c>
      <c r="C398" s="26">
        <v>0</v>
      </c>
      <c r="D398" s="26">
        <v>200</v>
      </c>
      <c r="E398" s="26">
        <v>0</v>
      </c>
      <c r="F398" s="26">
        <v>0</v>
      </c>
      <c r="H398" s="3" t="str">
        <f t="shared" si="6"/>
        <v>11501</v>
      </c>
    </row>
    <row r="399" spans="1:8" x14ac:dyDescent="0.25">
      <c r="A399" s="30">
        <v>115012703</v>
      </c>
      <c r="B399" t="s">
        <v>441</v>
      </c>
      <c r="C399" s="26">
        <v>784.26</v>
      </c>
      <c r="D399" s="26">
        <v>900</v>
      </c>
      <c r="E399" s="26">
        <v>900</v>
      </c>
      <c r="F399" s="26">
        <v>-116</v>
      </c>
      <c r="H399" s="3" t="str">
        <f t="shared" si="6"/>
        <v>11501</v>
      </c>
    </row>
    <row r="400" spans="1:8" x14ac:dyDescent="0.25">
      <c r="A400" s="30">
        <v>115012706</v>
      </c>
      <c r="B400" t="s">
        <v>442</v>
      </c>
      <c r="C400" s="26">
        <v>0</v>
      </c>
      <c r="D400" s="26">
        <v>0</v>
      </c>
      <c r="E400" s="26">
        <v>0</v>
      </c>
      <c r="F400" s="26">
        <v>0</v>
      </c>
      <c r="H400" s="3" t="str">
        <f t="shared" si="6"/>
        <v>11501</v>
      </c>
    </row>
    <row r="401" spans="1:8" x14ac:dyDescent="0.25">
      <c r="A401" s="30">
        <v>115012711</v>
      </c>
      <c r="B401" t="s">
        <v>443</v>
      </c>
      <c r="C401" s="26">
        <v>651.76</v>
      </c>
      <c r="D401" s="26">
        <v>400</v>
      </c>
      <c r="E401" s="26">
        <v>400</v>
      </c>
      <c r="F401" s="26">
        <v>252</v>
      </c>
      <c r="H401" s="3" t="str">
        <f t="shared" si="6"/>
        <v>11501</v>
      </c>
    </row>
    <row r="402" spans="1:8" x14ac:dyDescent="0.25">
      <c r="A402" s="30">
        <v>115012713</v>
      </c>
      <c r="B402" t="s">
        <v>444</v>
      </c>
      <c r="C402" s="26">
        <v>0</v>
      </c>
      <c r="D402" s="26">
        <v>0</v>
      </c>
      <c r="E402" s="26">
        <v>0</v>
      </c>
      <c r="F402" s="26">
        <v>0</v>
      </c>
      <c r="H402" s="3" t="str">
        <f t="shared" si="6"/>
        <v>11501</v>
      </c>
    </row>
    <row r="403" spans="1:8" x14ac:dyDescent="0.25">
      <c r="A403" s="30">
        <v>115012900</v>
      </c>
      <c r="B403" t="s">
        <v>445</v>
      </c>
      <c r="C403" s="26">
        <v>25</v>
      </c>
      <c r="D403" s="26">
        <v>1000</v>
      </c>
      <c r="E403" s="26">
        <v>0</v>
      </c>
      <c r="F403" s="26">
        <v>25</v>
      </c>
      <c r="H403" s="3" t="str">
        <f t="shared" si="6"/>
        <v>11501</v>
      </c>
    </row>
    <row r="404" spans="1:8" x14ac:dyDescent="0.25">
      <c r="A404" s="30">
        <v>115014610</v>
      </c>
      <c r="B404" t="s">
        <v>446</v>
      </c>
      <c r="C404" s="26">
        <v>1100.0899999999999</v>
      </c>
      <c r="D404" s="26">
        <v>900</v>
      </c>
      <c r="E404" s="26">
        <v>1000</v>
      </c>
      <c r="F404" s="26">
        <v>100</v>
      </c>
      <c r="H404" s="3" t="str">
        <f t="shared" si="6"/>
        <v>11501</v>
      </c>
    </row>
    <row r="405" spans="1:8" x14ac:dyDescent="0.25">
      <c r="A405" s="30">
        <v>115014611</v>
      </c>
      <c r="B405" t="s">
        <v>447</v>
      </c>
      <c r="C405" s="26">
        <v>733.51</v>
      </c>
      <c r="D405" s="26">
        <v>900</v>
      </c>
      <c r="E405" s="26">
        <v>800</v>
      </c>
      <c r="F405" s="26">
        <v>-66</v>
      </c>
      <c r="H405" s="3" t="str">
        <f t="shared" si="6"/>
        <v>11501</v>
      </c>
    </row>
    <row r="406" spans="1:8" x14ac:dyDescent="0.25">
      <c r="A406" s="30">
        <v>115014622</v>
      </c>
      <c r="B406" t="s">
        <v>448</v>
      </c>
      <c r="C406" s="26">
        <v>129.97</v>
      </c>
      <c r="D406" s="26">
        <v>100</v>
      </c>
      <c r="E406" s="26">
        <v>100</v>
      </c>
      <c r="F406" s="26">
        <v>30</v>
      </c>
      <c r="H406" s="3" t="str">
        <f t="shared" si="6"/>
        <v>11501</v>
      </c>
    </row>
    <row r="407" spans="1:8" x14ac:dyDescent="0.25">
      <c r="A407" s="30">
        <v>115019075</v>
      </c>
      <c r="B407" t="s">
        <v>449</v>
      </c>
      <c r="C407" s="26">
        <v>-25887.51</v>
      </c>
      <c r="D407" s="26">
        <v>-24900</v>
      </c>
      <c r="E407" s="26">
        <v>-24900</v>
      </c>
      <c r="F407" s="26">
        <v>-988</v>
      </c>
      <c r="H407" s="3" t="str">
        <f t="shared" si="6"/>
        <v>11501</v>
      </c>
    </row>
    <row r="408" spans="1:8" x14ac:dyDescent="0.25">
      <c r="A408" s="30">
        <v>115019077</v>
      </c>
      <c r="B408" t="s">
        <v>450</v>
      </c>
      <c r="C408" s="26">
        <v>0</v>
      </c>
      <c r="D408" s="26">
        <v>-100</v>
      </c>
      <c r="E408" s="26">
        <v>0</v>
      </c>
      <c r="F408" s="26">
        <v>0</v>
      </c>
      <c r="H408" s="3" t="str">
        <f t="shared" si="6"/>
        <v>11501</v>
      </c>
    </row>
    <row r="409" spans="1:8" x14ac:dyDescent="0.25">
      <c r="A409" s="30">
        <v>115019552</v>
      </c>
      <c r="B409" t="s">
        <v>451</v>
      </c>
      <c r="C409" s="26">
        <v>0</v>
      </c>
      <c r="D409" s="26">
        <v>-200</v>
      </c>
      <c r="E409" s="26">
        <v>-200</v>
      </c>
      <c r="F409" s="26">
        <v>200</v>
      </c>
      <c r="H409" s="3" t="str">
        <f t="shared" si="6"/>
        <v>11501</v>
      </c>
    </row>
    <row r="410" spans="1:8" x14ac:dyDescent="0.25">
      <c r="A410" s="30">
        <v>115019554</v>
      </c>
      <c r="B410" t="s">
        <v>452</v>
      </c>
      <c r="C410" s="26">
        <v>0</v>
      </c>
      <c r="D410" s="26">
        <v>0</v>
      </c>
      <c r="E410" s="26">
        <v>0</v>
      </c>
      <c r="F410" s="26">
        <v>0</v>
      </c>
      <c r="H410" s="3" t="str">
        <f t="shared" si="6"/>
        <v>11501</v>
      </c>
    </row>
    <row r="411" spans="1:8" x14ac:dyDescent="0.25">
      <c r="A411" s="30">
        <v>115019557</v>
      </c>
      <c r="B411" t="s">
        <v>453</v>
      </c>
      <c r="C411" s="26">
        <v>-12285.28</v>
      </c>
      <c r="D411" s="26">
        <v>-12300</v>
      </c>
      <c r="E411" s="26">
        <v>-12300</v>
      </c>
      <c r="F411" s="26">
        <v>15</v>
      </c>
      <c r="H411" s="3" t="str">
        <f t="shared" si="6"/>
        <v>11501</v>
      </c>
    </row>
    <row r="412" spans="1:8" x14ac:dyDescent="0.25">
      <c r="A412" s="30">
        <v>115019607</v>
      </c>
      <c r="B412" t="s">
        <v>454</v>
      </c>
      <c r="C412" s="26">
        <v>0</v>
      </c>
      <c r="D412" s="26">
        <v>0</v>
      </c>
      <c r="E412" s="26">
        <v>0</v>
      </c>
      <c r="F412" s="26">
        <v>0</v>
      </c>
      <c r="H412" s="3" t="str">
        <f t="shared" si="6"/>
        <v>11501</v>
      </c>
    </row>
    <row r="413" spans="1:8" x14ac:dyDescent="0.25">
      <c r="A413" s="30">
        <v>115020100</v>
      </c>
      <c r="B413" t="s">
        <v>455</v>
      </c>
      <c r="C413" s="26">
        <v>29699.03</v>
      </c>
      <c r="D413" s="26">
        <v>34200</v>
      </c>
      <c r="E413" s="26">
        <v>29700</v>
      </c>
      <c r="F413" s="26">
        <v>-1</v>
      </c>
      <c r="H413" s="3" t="str">
        <f t="shared" si="6"/>
        <v>11502</v>
      </c>
    </row>
    <row r="414" spans="1:8" x14ac:dyDescent="0.25">
      <c r="A414" s="30">
        <v>115020101</v>
      </c>
      <c r="B414" t="s">
        <v>456</v>
      </c>
      <c r="C414" s="26">
        <v>51</v>
      </c>
      <c r="D414" s="26">
        <v>0</v>
      </c>
      <c r="E414" s="26">
        <v>0</v>
      </c>
      <c r="F414" s="26">
        <v>51</v>
      </c>
      <c r="H414" s="3" t="str">
        <f t="shared" si="6"/>
        <v>11502</v>
      </c>
    </row>
    <row r="415" spans="1:8" x14ac:dyDescent="0.25">
      <c r="A415" s="30">
        <v>115020102</v>
      </c>
      <c r="B415" t="s">
        <v>457</v>
      </c>
      <c r="C415" s="26">
        <v>1599.96</v>
      </c>
      <c r="D415" s="26">
        <v>1600</v>
      </c>
      <c r="E415" s="26">
        <v>1600</v>
      </c>
      <c r="F415" s="26">
        <v>0</v>
      </c>
      <c r="H415" s="3" t="str">
        <f t="shared" si="6"/>
        <v>11502</v>
      </c>
    </row>
    <row r="416" spans="1:8" x14ac:dyDescent="0.25">
      <c r="A416" s="30">
        <v>115020120</v>
      </c>
      <c r="B416" t="s">
        <v>458</v>
      </c>
      <c r="C416" s="26">
        <v>2435.8000000000002</v>
      </c>
      <c r="D416" s="26">
        <v>0</v>
      </c>
      <c r="E416" s="26">
        <v>0</v>
      </c>
      <c r="F416" s="26">
        <v>2436</v>
      </c>
      <c r="H416" s="3" t="str">
        <f t="shared" si="6"/>
        <v>11502</v>
      </c>
    </row>
    <row r="417" spans="1:8" x14ac:dyDescent="0.25">
      <c r="A417" s="30">
        <v>115020200</v>
      </c>
      <c r="B417" t="s">
        <v>459</v>
      </c>
      <c r="C417" s="26">
        <v>0</v>
      </c>
      <c r="D417" s="26">
        <v>0</v>
      </c>
      <c r="E417" s="26">
        <v>0</v>
      </c>
      <c r="F417" s="26">
        <v>0</v>
      </c>
      <c r="H417" s="3" t="str">
        <f t="shared" si="6"/>
        <v>11502</v>
      </c>
    </row>
    <row r="418" spans="1:8" x14ac:dyDescent="0.25">
      <c r="A418" s="30">
        <v>115020700</v>
      </c>
      <c r="B418" t="s">
        <v>460</v>
      </c>
      <c r="C418" s="26">
        <v>0</v>
      </c>
      <c r="D418" s="26">
        <v>0</v>
      </c>
      <c r="E418" s="26">
        <v>0</v>
      </c>
      <c r="F418" s="26">
        <v>0</v>
      </c>
      <c r="H418" s="3" t="str">
        <f t="shared" si="6"/>
        <v>11502</v>
      </c>
    </row>
    <row r="419" spans="1:8" x14ac:dyDescent="0.25">
      <c r="A419" s="30">
        <v>115020760</v>
      </c>
      <c r="B419" t="s">
        <v>461</v>
      </c>
      <c r="C419" s="26">
        <v>0</v>
      </c>
      <c r="D419" s="26">
        <v>0</v>
      </c>
      <c r="E419" s="26">
        <v>0</v>
      </c>
      <c r="F419" s="26">
        <v>0</v>
      </c>
      <c r="H419" s="3" t="str">
        <f t="shared" si="6"/>
        <v>11502</v>
      </c>
    </row>
    <row r="420" spans="1:8" x14ac:dyDescent="0.25">
      <c r="A420" s="30">
        <v>115020800</v>
      </c>
      <c r="B420" t="s">
        <v>462</v>
      </c>
      <c r="C420" s="26">
        <v>0</v>
      </c>
      <c r="D420" s="26">
        <v>0</v>
      </c>
      <c r="E420" s="26">
        <v>0</v>
      </c>
      <c r="F420" s="26">
        <v>0</v>
      </c>
      <c r="H420" s="3" t="str">
        <f t="shared" si="6"/>
        <v>11502</v>
      </c>
    </row>
    <row r="421" spans="1:8" x14ac:dyDescent="0.25">
      <c r="A421" s="30">
        <v>115020930</v>
      </c>
      <c r="B421" t="s">
        <v>463</v>
      </c>
      <c r="C421" s="26">
        <v>325.72000000000003</v>
      </c>
      <c r="D421" s="26">
        <v>500</v>
      </c>
      <c r="E421" s="26">
        <v>500</v>
      </c>
      <c r="F421" s="26">
        <v>-174</v>
      </c>
      <c r="H421" s="3" t="str">
        <f t="shared" si="6"/>
        <v>11502</v>
      </c>
    </row>
    <row r="422" spans="1:8" x14ac:dyDescent="0.25">
      <c r="A422" s="30">
        <v>115021135</v>
      </c>
      <c r="B422" t="s">
        <v>464</v>
      </c>
      <c r="C422" s="26">
        <v>136.25</v>
      </c>
      <c r="D422" s="26">
        <v>0</v>
      </c>
      <c r="E422" s="26">
        <v>100</v>
      </c>
      <c r="F422" s="26">
        <v>36</v>
      </c>
      <c r="H422" s="3" t="str">
        <f t="shared" si="6"/>
        <v>11502</v>
      </c>
    </row>
    <row r="423" spans="1:8" x14ac:dyDescent="0.25">
      <c r="A423" s="30">
        <v>115021140</v>
      </c>
      <c r="B423" t="s">
        <v>465</v>
      </c>
      <c r="C423" s="26">
        <v>720</v>
      </c>
      <c r="D423" s="26">
        <v>700</v>
      </c>
      <c r="E423" s="26">
        <v>700</v>
      </c>
      <c r="F423" s="26">
        <v>20</v>
      </c>
      <c r="H423" s="3" t="str">
        <f t="shared" si="6"/>
        <v>11502</v>
      </c>
    </row>
    <row r="424" spans="1:8" x14ac:dyDescent="0.25">
      <c r="A424" s="30">
        <v>115021149</v>
      </c>
      <c r="B424" t="s">
        <v>466</v>
      </c>
      <c r="C424" s="26">
        <v>87.26</v>
      </c>
      <c r="D424" s="26">
        <v>500</v>
      </c>
      <c r="E424" s="26">
        <v>500</v>
      </c>
      <c r="F424" s="26">
        <v>-413</v>
      </c>
      <c r="H424" s="3" t="str">
        <f t="shared" si="6"/>
        <v>11502</v>
      </c>
    </row>
    <row r="425" spans="1:8" x14ac:dyDescent="0.25">
      <c r="A425" s="30">
        <v>115021400</v>
      </c>
      <c r="B425" t="s">
        <v>467</v>
      </c>
      <c r="C425" s="26">
        <v>629.42999999999995</v>
      </c>
      <c r="D425" s="26">
        <v>2800</v>
      </c>
      <c r="E425" s="26">
        <v>2400</v>
      </c>
      <c r="F425" s="26">
        <v>-1771</v>
      </c>
      <c r="H425" s="3" t="str">
        <f t="shared" si="6"/>
        <v>11502</v>
      </c>
    </row>
    <row r="426" spans="1:8" x14ac:dyDescent="0.25">
      <c r="A426" s="30">
        <v>115021401</v>
      </c>
      <c r="B426" t="s">
        <v>468</v>
      </c>
      <c r="C426" s="26">
        <v>7242.68</v>
      </c>
      <c r="D426" s="26">
        <v>6900</v>
      </c>
      <c r="E426" s="26">
        <v>7700</v>
      </c>
      <c r="F426" s="26">
        <v>-457</v>
      </c>
      <c r="H426" s="3" t="str">
        <f t="shared" si="6"/>
        <v>11502</v>
      </c>
    </row>
    <row r="427" spans="1:8" x14ac:dyDescent="0.25">
      <c r="A427" s="30">
        <v>115021500</v>
      </c>
      <c r="B427" t="s">
        <v>469</v>
      </c>
      <c r="C427" s="26">
        <v>6923.3</v>
      </c>
      <c r="D427" s="26">
        <v>700</v>
      </c>
      <c r="E427" s="26">
        <v>6800</v>
      </c>
      <c r="F427" s="26">
        <v>123</v>
      </c>
      <c r="H427" s="3" t="str">
        <f t="shared" si="6"/>
        <v>11502</v>
      </c>
    </row>
    <row r="428" spans="1:8" x14ac:dyDescent="0.25">
      <c r="A428" s="30">
        <v>115021501</v>
      </c>
      <c r="B428" t="s">
        <v>470</v>
      </c>
      <c r="C428" s="26">
        <v>0</v>
      </c>
      <c r="D428" s="26">
        <v>0</v>
      </c>
      <c r="E428" s="26">
        <v>0</v>
      </c>
      <c r="F428" s="26">
        <v>0</v>
      </c>
      <c r="H428" s="3" t="str">
        <f t="shared" si="6"/>
        <v>11502</v>
      </c>
    </row>
    <row r="429" spans="1:8" x14ac:dyDescent="0.25">
      <c r="A429" s="30">
        <v>115021502</v>
      </c>
      <c r="B429" t="s">
        <v>471</v>
      </c>
      <c r="C429" s="26">
        <v>28.52</v>
      </c>
      <c r="D429" s="26">
        <v>100</v>
      </c>
      <c r="E429" s="26">
        <v>0</v>
      </c>
      <c r="F429" s="26">
        <v>29</v>
      </c>
      <c r="H429" s="3" t="str">
        <f t="shared" si="6"/>
        <v>11502</v>
      </c>
    </row>
    <row r="430" spans="1:8" x14ac:dyDescent="0.25">
      <c r="A430" s="30">
        <v>115021620</v>
      </c>
      <c r="B430" t="s">
        <v>472</v>
      </c>
      <c r="C430" s="26">
        <v>2885.48</v>
      </c>
      <c r="D430" s="26">
        <v>5800</v>
      </c>
      <c r="E430" s="26">
        <v>2000</v>
      </c>
      <c r="F430" s="26">
        <v>885</v>
      </c>
      <c r="H430" s="3" t="str">
        <f t="shared" si="6"/>
        <v>11502</v>
      </c>
    </row>
    <row r="431" spans="1:8" x14ac:dyDescent="0.25">
      <c r="A431" s="30">
        <v>115022000</v>
      </c>
      <c r="B431" t="s">
        <v>473</v>
      </c>
      <c r="C431" s="26">
        <v>132.47999999999999</v>
      </c>
      <c r="D431" s="26">
        <v>600</v>
      </c>
      <c r="E431" s="26">
        <v>100</v>
      </c>
      <c r="F431" s="26">
        <v>32</v>
      </c>
      <c r="H431" s="3" t="str">
        <f t="shared" si="6"/>
        <v>11502</v>
      </c>
    </row>
    <row r="432" spans="1:8" x14ac:dyDescent="0.25">
      <c r="A432" s="30">
        <v>115022012</v>
      </c>
      <c r="B432" t="s">
        <v>474</v>
      </c>
      <c r="C432" s="26">
        <v>0</v>
      </c>
      <c r="D432" s="26">
        <v>0</v>
      </c>
      <c r="E432" s="26">
        <v>0</v>
      </c>
      <c r="F432" s="26">
        <v>0</v>
      </c>
      <c r="H432" s="3" t="str">
        <f t="shared" si="6"/>
        <v>11502</v>
      </c>
    </row>
    <row r="433" spans="1:8" x14ac:dyDescent="0.25">
      <c r="A433" s="30">
        <v>115022016</v>
      </c>
      <c r="B433" t="s">
        <v>475</v>
      </c>
      <c r="C433" s="26">
        <v>417</v>
      </c>
      <c r="D433" s="26">
        <v>100</v>
      </c>
      <c r="E433" s="26">
        <v>100</v>
      </c>
      <c r="F433" s="26">
        <v>317</v>
      </c>
      <c r="H433" s="3" t="str">
        <f t="shared" si="6"/>
        <v>11502</v>
      </c>
    </row>
    <row r="434" spans="1:8" x14ac:dyDescent="0.25">
      <c r="A434" s="30">
        <v>115022409</v>
      </c>
      <c r="B434" t="s">
        <v>476</v>
      </c>
      <c r="C434" s="26">
        <v>0</v>
      </c>
      <c r="D434" s="26">
        <v>0</v>
      </c>
      <c r="E434" s="26">
        <v>0</v>
      </c>
      <c r="F434" s="26">
        <v>0</v>
      </c>
      <c r="H434" s="3" t="str">
        <f t="shared" si="6"/>
        <v>11502</v>
      </c>
    </row>
    <row r="435" spans="1:8" x14ac:dyDescent="0.25">
      <c r="A435" s="30">
        <v>115022471</v>
      </c>
      <c r="B435" t="s">
        <v>477</v>
      </c>
      <c r="C435" s="26">
        <v>1412.07</v>
      </c>
      <c r="D435" s="26">
        <v>1500</v>
      </c>
      <c r="E435" s="26">
        <v>1400</v>
      </c>
      <c r="F435" s="26">
        <v>12</v>
      </c>
      <c r="H435" s="3" t="str">
        <f t="shared" si="6"/>
        <v>11502</v>
      </c>
    </row>
    <row r="436" spans="1:8" x14ac:dyDescent="0.25">
      <c r="A436" s="30">
        <v>115022500</v>
      </c>
      <c r="B436" t="s">
        <v>478</v>
      </c>
      <c r="C436" s="26">
        <v>0</v>
      </c>
      <c r="D436" s="26">
        <v>0</v>
      </c>
      <c r="E436" s="26">
        <v>0</v>
      </c>
      <c r="F436" s="26">
        <v>0</v>
      </c>
      <c r="H436" s="3" t="str">
        <f t="shared" si="6"/>
        <v>11502</v>
      </c>
    </row>
    <row r="437" spans="1:8" x14ac:dyDescent="0.25">
      <c r="A437" s="30">
        <v>115022502</v>
      </c>
      <c r="B437" t="s">
        <v>479</v>
      </c>
      <c r="C437" s="26">
        <v>0</v>
      </c>
      <c r="D437" s="26">
        <v>0</v>
      </c>
      <c r="E437" s="26">
        <v>0</v>
      </c>
      <c r="F437" s="26">
        <v>0</v>
      </c>
      <c r="H437" s="3" t="str">
        <f t="shared" si="6"/>
        <v>11502</v>
      </c>
    </row>
    <row r="438" spans="1:8" x14ac:dyDescent="0.25">
      <c r="A438" s="30">
        <v>115022510</v>
      </c>
      <c r="B438" t="s">
        <v>480</v>
      </c>
      <c r="C438" s="26">
        <v>506.84</v>
      </c>
      <c r="D438" s="26">
        <v>500</v>
      </c>
      <c r="E438" s="26">
        <v>500</v>
      </c>
      <c r="F438" s="26">
        <v>7</v>
      </c>
      <c r="H438" s="3" t="str">
        <f t="shared" si="6"/>
        <v>11502</v>
      </c>
    </row>
    <row r="439" spans="1:8" x14ac:dyDescent="0.25">
      <c r="A439" s="30">
        <v>115022703</v>
      </c>
      <c r="B439" t="s">
        <v>481</v>
      </c>
      <c r="C439" s="26">
        <v>2578.6999999999998</v>
      </c>
      <c r="D439" s="26">
        <v>600</v>
      </c>
      <c r="E439" s="26">
        <v>600</v>
      </c>
      <c r="F439" s="26">
        <v>1979</v>
      </c>
      <c r="H439" s="3" t="str">
        <f t="shared" si="6"/>
        <v>11502</v>
      </c>
    </row>
    <row r="440" spans="1:8" x14ac:dyDescent="0.25">
      <c r="A440" s="30">
        <v>115022706</v>
      </c>
      <c r="B440" t="s">
        <v>482</v>
      </c>
      <c r="C440" s="26">
        <v>55.36</v>
      </c>
      <c r="D440" s="26">
        <v>0</v>
      </c>
      <c r="E440" s="26">
        <v>0</v>
      </c>
      <c r="F440" s="26">
        <v>55</v>
      </c>
      <c r="H440" s="3" t="str">
        <f t="shared" si="6"/>
        <v>11502</v>
      </c>
    </row>
    <row r="441" spans="1:8" x14ac:dyDescent="0.25">
      <c r="A441" s="30">
        <v>115022711</v>
      </c>
      <c r="B441" t="s">
        <v>483</v>
      </c>
      <c r="C441" s="26">
        <v>379.37</v>
      </c>
      <c r="D441" s="26">
        <v>600</v>
      </c>
      <c r="E441" s="26">
        <v>600</v>
      </c>
      <c r="F441" s="26">
        <v>-221</v>
      </c>
      <c r="H441" s="3" t="str">
        <f t="shared" si="6"/>
        <v>11502</v>
      </c>
    </row>
    <row r="442" spans="1:8" x14ac:dyDescent="0.25">
      <c r="A442" s="30">
        <v>115022713</v>
      </c>
      <c r="B442" t="s">
        <v>484</v>
      </c>
      <c r="C442" s="26">
        <v>989.5</v>
      </c>
      <c r="D442" s="26">
        <v>0</v>
      </c>
      <c r="E442" s="26">
        <v>1100</v>
      </c>
      <c r="F442" s="26">
        <v>-110</v>
      </c>
      <c r="H442" s="3" t="str">
        <f t="shared" si="6"/>
        <v>11502</v>
      </c>
    </row>
    <row r="443" spans="1:8" x14ac:dyDescent="0.25">
      <c r="A443" s="30">
        <v>115022900</v>
      </c>
      <c r="B443" t="s">
        <v>485</v>
      </c>
      <c r="C443" s="26">
        <v>0</v>
      </c>
      <c r="D443" s="26">
        <v>0</v>
      </c>
      <c r="E443" s="26">
        <v>0</v>
      </c>
      <c r="F443" s="26">
        <v>0</v>
      </c>
      <c r="H443" s="3" t="str">
        <f t="shared" si="6"/>
        <v>11502</v>
      </c>
    </row>
    <row r="444" spans="1:8" x14ac:dyDescent="0.25">
      <c r="A444" s="30">
        <v>115024610</v>
      </c>
      <c r="B444" t="s">
        <v>486</v>
      </c>
      <c r="C444" s="26">
        <v>4587.24</v>
      </c>
      <c r="D444" s="26">
        <v>4100</v>
      </c>
      <c r="E444" s="26">
        <v>4200</v>
      </c>
      <c r="F444" s="26">
        <v>387</v>
      </c>
      <c r="H444" s="3" t="str">
        <f t="shared" si="6"/>
        <v>11502</v>
      </c>
    </row>
    <row r="445" spans="1:8" x14ac:dyDescent="0.25">
      <c r="A445" s="30">
        <v>115024611</v>
      </c>
      <c r="B445" t="s">
        <v>487</v>
      </c>
      <c r="C445" s="26">
        <v>733.51</v>
      </c>
      <c r="D445" s="26">
        <v>900</v>
      </c>
      <c r="E445" s="26">
        <v>800</v>
      </c>
      <c r="F445" s="26">
        <v>-66</v>
      </c>
      <c r="H445" s="3" t="str">
        <f t="shared" si="6"/>
        <v>11502</v>
      </c>
    </row>
    <row r="446" spans="1:8" x14ac:dyDescent="0.25">
      <c r="A446" s="30">
        <v>115024622</v>
      </c>
      <c r="B446" t="s">
        <v>488</v>
      </c>
      <c r="C446" s="26">
        <v>909.83</v>
      </c>
      <c r="D446" s="26">
        <v>700</v>
      </c>
      <c r="E446" s="26">
        <v>900</v>
      </c>
      <c r="F446" s="26">
        <v>10</v>
      </c>
      <c r="H446" s="3" t="str">
        <f t="shared" si="6"/>
        <v>11502</v>
      </c>
    </row>
    <row r="447" spans="1:8" x14ac:dyDescent="0.25">
      <c r="A447" s="30">
        <v>115029069</v>
      </c>
      <c r="B447" t="s">
        <v>489</v>
      </c>
      <c r="C447" s="26">
        <v>-4662.8500000000004</v>
      </c>
      <c r="D447" s="26">
        <v>-4600</v>
      </c>
      <c r="E447" s="26">
        <v>-4600</v>
      </c>
      <c r="F447" s="26">
        <v>-63</v>
      </c>
      <c r="H447" s="3" t="str">
        <f t="shared" si="6"/>
        <v>11502</v>
      </c>
    </row>
    <row r="448" spans="1:8" x14ac:dyDescent="0.25">
      <c r="A448" s="30">
        <v>115029075</v>
      </c>
      <c r="B448" t="s">
        <v>490</v>
      </c>
      <c r="C448" s="26">
        <v>-11553.32</v>
      </c>
      <c r="D448" s="26">
        <v>-11100</v>
      </c>
      <c r="E448" s="26">
        <v>-11100</v>
      </c>
      <c r="F448" s="26">
        <v>-453</v>
      </c>
      <c r="H448" s="3" t="str">
        <f t="shared" si="6"/>
        <v>11502</v>
      </c>
    </row>
    <row r="449" spans="1:8" x14ac:dyDescent="0.25">
      <c r="A449" s="30">
        <v>115029077</v>
      </c>
      <c r="B449" t="s">
        <v>491</v>
      </c>
      <c r="C449" s="26">
        <v>0</v>
      </c>
      <c r="D449" s="26">
        <v>-100</v>
      </c>
      <c r="E449" s="26">
        <v>0</v>
      </c>
      <c r="F449" s="26">
        <v>0</v>
      </c>
      <c r="H449" s="3" t="str">
        <f t="shared" si="6"/>
        <v>11502</v>
      </c>
    </row>
    <row r="450" spans="1:8" x14ac:dyDescent="0.25">
      <c r="A450" s="30">
        <v>115029362</v>
      </c>
      <c r="B450" t="s">
        <v>492</v>
      </c>
      <c r="C450" s="26">
        <v>-169.12</v>
      </c>
      <c r="D450" s="26">
        <v>0</v>
      </c>
      <c r="E450" s="26">
        <v>0</v>
      </c>
      <c r="F450" s="26">
        <v>-169</v>
      </c>
      <c r="H450" s="3" t="str">
        <f t="shared" si="6"/>
        <v>11502</v>
      </c>
    </row>
    <row r="451" spans="1:8" x14ac:dyDescent="0.25">
      <c r="A451" s="30">
        <v>115029552</v>
      </c>
      <c r="B451" t="s">
        <v>493</v>
      </c>
      <c r="C451" s="26">
        <v>-653.35</v>
      </c>
      <c r="D451" s="26">
        <v>-500</v>
      </c>
      <c r="E451" s="26">
        <v>-500</v>
      </c>
      <c r="F451" s="26">
        <v>-153</v>
      </c>
      <c r="H451" s="3" t="str">
        <f t="shared" si="6"/>
        <v>11502</v>
      </c>
    </row>
    <row r="452" spans="1:8" x14ac:dyDescent="0.25">
      <c r="A452" s="30">
        <v>115029554</v>
      </c>
      <c r="B452" t="s">
        <v>494</v>
      </c>
      <c r="C452" s="26">
        <v>0</v>
      </c>
      <c r="D452" s="26">
        <v>0</v>
      </c>
      <c r="E452" s="26">
        <v>0</v>
      </c>
      <c r="F452" s="26">
        <v>0</v>
      </c>
      <c r="H452" s="3" t="str">
        <f t="shared" si="6"/>
        <v>11502</v>
      </c>
    </row>
    <row r="453" spans="1:8" x14ac:dyDescent="0.25">
      <c r="A453" s="30">
        <v>115029607</v>
      </c>
      <c r="B453" t="s">
        <v>495</v>
      </c>
      <c r="C453" s="26">
        <v>0</v>
      </c>
      <c r="D453" s="26">
        <v>0</v>
      </c>
      <c r="E453" s="26">
        <v>0</v>
      </c>
      <c r="F453" s="26">
        <v>0</v>
      </c>
      <c r="H453" s="3" t="str">
        <f t="shared" si="6"/>
        <v>11502</v>
      </c>
    </row>
    <row r="454" spans="1:8" x14ac:dyDescent="0.25">
      <c r="A454" s="30">
        <v>115030100</v>
      </c>
      <c r="B454" t="s">
        <v>496</v>
      </c>
      <c r="C454" s="26">
        <v>1569.48</v>
      </c>
      <c r="D454" s="26">
        <v>10600</v>
      </c>
      <c r="E454" s="26">
        <v>1600</v>
      </c>
      <c r="F454" s="26">
        <v>-31</v>
      </c>
      <c r="H454" s="3" t="str">
        <f t="shared" si="6"/>
        <v>11503</v>
      </c>
    </row>
    <row r="455" spans="1:8" x14ac:dyDescent="0.25">
      <c r="A455" s="30">
        <v>115030101</v>
      </c>
      <c r="B455" t="s">
        <v>497</v>
      </c>
      <c r="C455" s="26">
        <v>0</v>
      </c>
      <c r="D455" s="26">
        <v>0</v>
      </c>
      <c r="E455" s="26">
        <v>0</v>
      </c>
      <c r="F455" s="26">
        <v>0</v>
      </c>
      <c r="H455" s="3" t="str">
        <f t="shared" si="6"/>
        <v>11503</v>
      </c>
    </row>
    <row r="456" spans="1:8" x14ac:dyDescent="0.25">
      <c r="A456" s="30">
        <v>115030102</v>
      </c>
      <c r="B456" t="s">
        <v>498</v>
      </c>
      <c r="C456" s="26">
        <v>500.04</v>
      </c>
      <c r="D456" s="26">
        <v>500</v>
      </c>
      <c r="E456" s="26">
        <v>500</v>
      </c>
      <c r="F456" s="26">
        <v>0</v>
      </c>
      <c r="H456" s="3" t="str">
        <f t="shared" si="6"/>
        <v>11503</v>
      </c>
    </row>
    <row r="457" spans="1:8" x14ac:dyDescent="0.25">
      <c r="A457" s="30">
        <v>115030120</v>
      </c>
      <c r="B457" t="s">
        <v>499</v>
      </c>
      <c r="C457" s="26">
        <v>128.72</v>
      </c>
      <c r="D457" s="26">
        <v>0</v>
      </c>
      <c r="E457" s="26">
        <v>0</v>
      </c>
      <c r="F457" s="26">
        <v>129</v>
      </c>
      <c r="H457" s="3" t="str">
        <f t="shared" si="6"/>
        <v>11503</v>
      </c>
    </row>
    <row r="458" spans="1:8" x14ac:dyDescent="0.25">
      <c r="A458" s="30">
        <v>115030123</v>
      </c>
      <c r="B458" t="s">
        <v>500</v>
      </c>
      <c r="C458" s="26">
        <v>0</v>
      </c>
      <c r="D458" s="26">
        <v>0</v>
      </c>
      <c r="E458" s="26">
        <v>0</v>
      </c>
      <c r="F458" s="26">
        <v>0</v>
      </c>
      <c r="H458" s="3" t="str">
        <f t="shared" ref="H458:H521" si="7">LEFT(A458,5)</f>
        <v>11503</v>
      </c>
    </row>
    <row r="459" spans="1:8" x14ac:dyDescent="0.25">
      <c r="A459" s="30">
        <v>115030150</v>
      </c>
      <c r="B459" t="s">
        <v>501</v>
      </c>
      <c r="C459" s="26">
        <v>0</v>
      </c>
      <c r="D459" s="26">
        <v>0</v>
      </c>
      <c r="E459" s="26">
        <v>0</v>
      </c>
      <c r="F459" s="26">
        <v>0</v>
      </c>
      <c r="H459" s="3" t="str">
        <f t="shared" si="7"/>
        <v>11503</v>
      </c>
    </row>
    <row r="460" spans="1:8" x14ac:dyDescent="0.25">
      <c r="A460" s="30">
        <v>115030200</v>
      </c>
      <c r="B460" t="s">
        <v>502</v>
      </c>
      <c r="C460" s="26">
        <v>0</v>
      </c>
      <c r="D460" s="26">
        <v>0</v>
      </c>
      <c r="E460" s="26">
        <v>0</v>
      </c>
      <c r="F460" s="26">
        <v>0</v>
      </c>
      <c r="H460" s="3" t="str">
        <f t="shared" si="7"/>
        <v>11503</v>
      </c>
    </row>
    <row r="461" spans="1:8" x14ac:dyDescent="0.25">
      <c r="A461" s="30">
        <v>115030800</v>
      </c>
      <c r="B461" t="s">
        <v>503</v>
      </c>
      <c r="C461" s="26">
        <v>0</v>
      </c>
      <c r="D461" s="26">
        <v>0</v>
      </c>
      <c r="E461" s="26">
        <v>0</v>
      </c>
      <c r="F461" s="26">
        <v>0</v>
      </c>
      <c r="H461" s="3" t="str">
        <f t="shared" si="7"/>
        <v>11503</v>
      </c>
    </row>
    <row r="462" spans="1:8" x14ac:dyDescent="0.25">
      <c r="A462" s="30">
        <v>115030930</v>
      </c>
      <c r="B462" t="s">
        <v>504</v>
      </c>
      <c r="C462" s="26">
        <v>0</v>
      </c>
      <c r="D462" s="26">
        <v>400</v>
      </c>
      <c r="E462" s="26">
        <v>0</v>
      </c>
      <c r="F462" s="26">
        <v>0</v>
      </c>
      <c r="H462" s="3" t="str">
        <f t="shared" si="7"/>
        <v>11503</v>
      </c>
    </row>
    <row r="463" spans="1:8" x14ac:dyDescent="0.25">
      <c r="A463" s="30">
        <v>115031135</v>
      </c>
      <c r="B463" t="s">
        <v>505</v>
      </c>
      <c r="C463" s="26">
        <v>136.25</v>
      </c>
      <c r="D463" s="26">
        <v>0</v>
      </c>
      <c r="E463" s="26">
        <v>100</v>
      </c>
      <c r="F463" s="26">
        <v>36</v>
      </c>
      <c r="H463" s="3" t="str">
        <f t="shared" si="7"/>
        <v>11503</v>
      </c>
    </row>
    <row r="464" spans="1:8" x14ac:dyDescent="0.25">
      <c r="A464" s="30">
        <v>115031140</v>
      </c>
      <c r="B464" t="s">
        <v>506</v>
      </c>
      <c r="C464" s="26">
        <v>630</v>
      </c>
      <c r="D464" s="26">
        <v>600</v>
      </c>
      <c r="E464" s="26">
        <v>600</v>
      </c>
      <c r="F464" s="26">
        <v>30</v>
      </c>
      <c r="H464" s="3" t="str">
        <f t="shared" si="7"/>
        <v>11503</v>
      </c>
    </row>
    <row r="465" spans="1:8" x14ac:dyDescent="0.25">
      <c r="A465" s="30">
        <v>115031149</v>
      </c>
      <c r="B465" t="s">
        <v>507</v>
      </c>
      <c r="C465" s="26">
        <v>33.47</v>
      </c>
      <c r="D465" s="26">
        <v>300</v>
      </c>
      <c r="E465" s="26">
        <v>300</v>
      </c>
      <c r="F465" s="26">
        <v>-267</v>
      </c>
      <c r="H465" s="3" t="str">
        <f t="shared" si="7"/>
        <v>11503</v>
      </c>
    </row>
    <row r="466" spans="1:8" x14ac:dyDescent="0.25">
      <c r="A466" s="30">
        <v>115031400</v>
      </c>
      <c r="B466" t="s">
        <v>508</v>
      </c>
      <c r="C466" s="26">
        <v>-38.07</v>
      </c>
      <c r="D466" s="26">
        <v>3600</v>
      </c>
      <c r="E466" s="26">
        <v>2900</v>
      </c>
      <c r="F466" s="26">
        <v>-2938</v>
      </c>
      <c r="H466" s="3" t="str">
        <f t="shared" si="7"/>
        <v>11503</v>
      </c>
    </row>
    <row r="467" spans="1:8" x14ac:dyDescent="0.25">
      <c r="A467" s="30">
        <v>115031401</v>
      </c>
      <c r="B467" t="s">
        <v>509</v>
      </c>
      <c r="C467" s="26">
        <v>9443.9</v>
      </c>
      <c r="D467" s="26">
        <v>9600</v>
      </c>
      <c r="E467" s="26">
        <v>10700</v>
      </c>
      <c r="F467" s="26">
        <v>-1256</v>
      </c>
      <c r="H467" s="3" t="str">
        <f t="shared" si="7"/>
        <v>11503</v>
      </c>
    </row>
    <row r="468" spans="1:8" x14ac:dyDescent="0.25">
      <c r="A468" s="30">
        <v>115031500</v>
      </c>
      <c r="B468" t="s">
        <v>510</v>
      </c>
      <c r="C468" s="26">
        <v>9170.01</v>
      </c>
      <c r="D468" s="26">
        <v>300</v>
      </c>
      <c r="E468" s="26">
        <v>9200</v>
      </c>
      <c r="F468" s="26">
        <v>-30</v>
      </c>
      <c r="H468" s="3" t="str">
        <f t="shared" si="7"/>
        <v>11503</v>
      </c>
    </row>
    <row r="469" spans="1:8" x14ac:dyDescent="0.25">
      <c r="A469" s="30">
        <v>115031501</v>
      </c>
      <c r="B469" t="s">
        <v>511</v>
      </c>
      <c r="C469" s="26">
        <v>0</v>
      </c>
      <c r="D469" s="26">
        <v>0</v>
      </c>
      <c r="E469" s="26">
        <v>0</v>
      </c>
      <c r="F469" s="26">
        <v>0</v>
      </c>
      <c r="H469" s="3" t="str">
        <f t="shared" si="7"/>
        <v>11503</v>
      </c>
    </row>
    <row r="470" spans="1:8" x14ac:dyDescent="0.25">
      <c r="A470" s="30">
        <v>115031502</v>
      </c>
      <c r="B470" t="s">
        <v>512</v>
      </c>
      <c r="C470" s="26">
        <v>175.71</v>
      </c>
      <c r="D470" s="26">
        <v>400</v>
      </c>
      <c r="E470" s="26">
        <v>100</v>
      </c>
      <c r="F470" s="26">
        <v>76</v>
      </c>
      <c r="H470" s="3" t="str">
        <f t="shared" si="7"/>
        <v>11503</v>
      </c>
    </row>
    <row r="471" spans="1:8" x14ac:dyDescent="0.25">
      <c r="A471" s="30">
        <v>115031600</v>
      </c>
      <c r="B471" t="s">
        <v>513</v>
      </c>
      <c r="C471" s="26">
        <v>0</v>
      </c>
      <c r="D471" s="26">
        <v>0</v>
      </c>
      <c r="E471" s="26">
        <v>0</v>
      </c>
      <c r="F471" s="26">
        <v>0</v>
      </c>
      <c r="H471" s="3" t="str">
        <f t="shared" si="7"/>
        <v>11503</v>
      </c>
    </row>
    <row r="472" spans="1:8" x14ac:dyDescent="0.25">
      <c r="A472" s="30">
        <v>115031615</v>
      </c>
      <c r="B472" t="s">
        <v>514</v>
      </c>
      <c r="C472" s="26">
        <v>0</v>
      </c>
      <c r="D472" s="26">
        <v>0</v>
      </c>
      <c r="E472" s="26">
        <v>0</v>
      </c>
      <c r="F472" s="26">
        <v>0</v>
      </c>
      <c r="H472" s="3" t="str">
        <f t="shared" si="7"/>
        <v>11503</v>
      </c>
    </row>
    <row r="473" spans="1:8" x14ac:dyDescent="0.25">
      <c r="A473" s="30">
        <v>115031620</v>
      </c>
      <c r="B473" t="s">
        <v>515</v>
      </c>
      <c r="C473" s="26">
        <v>5357.48</v>
      </c>
      <c r="D473" s="26">
        <v>6500</v>
      </c>
      <c r="E473" s="26">
        <v>5500</v>
      </c>
      <c r="F473" s="26">
        <v>-143</v>
      </c>
      <c r="H473" s="3" t="str">
        <f t="shared" si="7"/>
        <v>11503</v>
      </c>
    </row>
    <row r="474" spans="1:8" x14ac:dyDescent="0.25">
      <c r="A474" s="30">
        <v>115032000</v>
      </c>
      <c r="B474" t="s">
        <v>516</v>
      </c>
      <c r="C474" s="26">
        <v>-11.67</v>
      </c>
      <c r="D474" s="26">
        <v>700</v>
      </c>
      <c r="E474" s="26">
        <v>0</v>
      </c>
      <c r="F474" s="26">
        <v>-12</v>
      </c>
      <c r="H474" s="3" t="str">
        <f t="shared" si="7"/>
        <v>11503</v>
      </c>
    </row>
    <row r="475" spans="1:8" x14ac:dyDescent="0.25">
      <c r="A475" s="30">
        <v>115032012</v>
      </c>
      <c r="B475" t="s">
        <v>517</v>
      </c>
      <c r="C475" s="26">
        <v>0</v>
      </c>
      <c r="D475" s="26">
        <v>0</v>
      </c>
      <c r="E475" s="26">
        <v>0</v>
      </c>
      <c r="F475" s="26">
        <v>0</v>
      </c>
      <c r="H475" s="3" t="str">
        <f t="shared" si="7"/>
        <v>11503</v>
      </c>
    </row>
    <row r="476" spans="1:8" x14ac:dyDescent="0.25">
      <c r="A476" s="30">
        <v>115032016</v>
      </c>
      <c r="B476" t="s">
        <v>518</v>
      </c>
      <c r="C476" s="26">
        <v>229.5</v>
      </c>
      <c r="D476" s="26">
        <v>300</v>
      </c>
      <c r="E476" s="26">
        <v>300</v>
      </c>
      <c r="F476" s="26">
        <v>-70</v>
      </c>
      <c r="H476" s="3" t="str">
        <f t="shared" si="7"/>
        <v>11503</v>
      </c>
    </row>
    <row r="477" spans="1:8" x14ac:dyDescent="0.25">
      <c r="A477" s="30">
        <v>115032034</v>
      </c>
      <c r="B477" t="s">
        <v>519</v>
      </c>
      <c r="C477" s="26">
        <v>0</v>
      </c>
      <c r="D477" s="26">
        <v>0</v>
      </c>
      <c r="E477" s="26">
        <v>0</v>
      </c>
      <c r="F477" s="26">
        <v>0</v>
      </c>
      <c r="H477" s="3" t="str">
        <f t="shared" si="7"/>
        <v>11503</v>
      </c>
    </row>
    <row r="478" spans="1:8" x14ac:dyDescent="0.25">
      <c r="A478" s="30">
        <v>115032409</v>
      </c>
      <c r="B478" t="s">
        <v>520</v>
      </c>
      <c r="C478" s="26">
        <v>0</v>
      </c>
      <c r="D478" s="26">
        <v>0</v>
      </c>
      <c r="E478" s="26">
        <v>0</v>
      </c>
      <c r="F478" s="26">
        <v>0</v>
      </c>
      <c r="H478" s="3" t="str">
        <f t="shared" si="7"/>
        <v>11503</v>
      </c>
    </row>
    <row r="479" spans="1:8" x14ac:dyDescent="0.25">
      <c r="A479" s="30">
        <v>115032471</v>
      </c>
      <c r="B479" t="s">
        <v>521</v>
      </c>
      <c r="C479" s="26">
        <v>1540.44</v>
      </c>
      <c r="D479" s="26">
        <v>1500</v>
      </c>
      <c r="E479" s="26">
        <v>1500</v>
      </c>
      <c r="F479" s="26">
        <v>40</v>
      </c>
      <c r="H479" s="3" t="str">
        <f t="shared" si="7"/>
        <v>11503</v>
      </c>
    </row>
    <row r="480" spans="1:8" x14ac:dyDescent="0.25">
      <c r="A480" s="30">
        <v>115032500</v>
      </c>
      <c r="B480" t="s">
        <v>522</v>
      </c>
      <c r="C480" s="26">
        <v>0</v>
      </c>
      <c r="D480" s="26">
        <v>200</v>
      </c>
      <c r="E480" s="26">
        <v>0</v>
      </c>
      <c r="F480" s="26">
        <v>0</v>
      </c>
      <c r="H480" s="3" t="str">
        <f t="shared" si="7"/>
        <v>11503</v>
      </c>
    </row>
    <row r="481" spans="1:8" x14ac:dyDescent="0.25">
      <c r="A481" s="30">
        <v>115032502</v>
      </c>
      <c r="B481" t="s">
        <v>523</v>
      </c>
      <c r="C481" s="26">
        <v>0</v>
      </c>
      <c r="D481" s="26">
        <v>0</v>
      </c>
      <c r="E481" s="26">
        <v>0</v>
      </c>
      <c r="F481" s="26">
        <v>0</v>
      </c>
      <c r="H481" s="3" t="str">
        <f t="shared" si="7"/>
        <v>11503</v>
      </c>
    </row>
    <row r="482" spans="1:8" x14ac:dyDescent="0.25">
      <c r="A482" s="30">
        <v>115032510</v>
      </c>
      <c r="B482" t="s">
        <v>524</v>
      </c>
      <c r="C482" s="26">
        <v>157.09</v>
      </c>
      <c r="D482" s="26">
        <v>100</v>
      </c>
      <c r="E482" s="26">
        <v>200</v>
      </c>
      <c r="F482" s="26">
        <v>-43</v>
      </c>
      <c r="H482" s="3" t="str">
        <f t="shared" si="7"/>
        <v>11503</v>
      </c>
    </row>
    <row r="483" spans="1:8" x14ac:dyDescent="0.25">
      <c r="A483" s="30">
        <v>115032703</v>
      </c>
      <c r="B483" t="s">
        <v>525</v>
      </c>
      <c r="C483" s="26">
        <v>840.61</v>
      </c>
      <c r="D483" s="26">
        <v>500</v>
      </c>
      <c r="E483" s="26">
        <v>500</v>
      </c>
      <c r="F483" s="26">
        <v>341</v>
      </c>
      <c r="H483" s="3" t="str">
        <f t="shared" si="7"/>
        <v>11503</v>
      </c>
    </row>
    <row r="484" spans="1:8" x14ac:dyDescent="0.25">
      <c r="A484" s="30">
        <v>115032706</v>
      </c>
      <c r="B484" t="s">
        <v>526</v>
      </c>
      <c r="C484" s="26">
        <v>0</v>
      </c>
      <c r="D484" s="26">
        <v>0</v>
      </c>
      <c r="E484" s="26">
        <v>0</v>
      </c>
      <c r="F484" s="26">
        <v>0</v>
      </c>
      <c r="H484" s="3" t="str">
        <f t="shared" si="7"/>
        <v>11503</v>
      </c>
    </row>
    <row r="485" spans="1:8" x14ac:dyDescent="0.25">
      <c r="A485" s="30">
        <v>115032711</v>
      </c>
      <c r="B485" t="s">
        <v>527</v>
      </c>
      <c r="C485" s="26">
        <v>3099.52</v>
      </c>
      <c r="D485" s="26">
        <v>800</v>
      </c>
      <c r="E485" s="26">
        <v>1800</v>
      </c>
      <c r="F485" s="26">
        <v>1300</v>
      </c>
      <c r="H485" s="3" t="str">
        <f t="shared" si="7"/>
        <v>11503</v>
      </c>
    </row>
    <row r="486" spans="1:8" x14ac:dyDescent="0.25">
      <c r="A486" s="30">
        <v>115032900</v>
      </c>
      <c r="B486" t="s">
        <v>528</v>
      </c>
      <c r="C486" s="26">
        <v>0</v>
      </c>
      <c r="D486" s="26">
        <v>0</v>
      </c>
      <c r="E486" s="26">
        <v>0</v>
      </c>
      <c r="F486" s="26">
        <v>0</v>
      </c>
      <c r="H486" s="3" t="str">
        <f t="shared" si="7"/>
        <v>11503</v>
      </c>
    </row>
    <row r="487" spans="1:8" x14ac:dyDescent="0.25">
      <c r="A487" s="30">
        <v>115034610</v>
      </c>
      <c r="B487" t="s">
        <v>529</v>
      </c>
      <c r="C487" s="26">
        <v>4170.37</v>
      </c>
      <c r="D487" s="26">
        <v>3900</v>
      </c>
      <c r="E487" s="26">
        <v>4100</v>
      </c>
      <c r="F487" s="26">
        <v>70</v>
      </c>
      <c r="H487" s="3" t="str">
        <f t="shared" si="7"/>
        <v>11503</v>
      </c>
    </row>
    <row r="488" spans="1:8" x14ac:dyDescent="0.25">
      <c r="A488" s="30">
        <v>115034611</v>
      </c>
      <c r="B488" t="s">
        <v>530</v>
      </c>
      <c r="C488" s="26">
        <v>733.51</v>
      </c>
      <c r="D488" s="26">
        <v>900</v>
      </c>
      <c r="E488" s="26">
        <v>800</v>
      </c>
      <c r="F488" s="26">
        <v>-66</v>
      </c>
      <c r="H488" s="3" t="str">
        <f t="shared" si="7"/>
        <v>11503</v>
      </c>
    </row>
    <row r="489" spans="1:8" x14ac:dyDescent="0.25">
      <c r="A489" s="30">
        <v>115034622</v>
      </c>
      <c r="B489" t="s">
        <v>531</v>
      </c>
      <c r="C489" s="26">
        <v>129.97</v>
      </c>
      <c r="D489" s="26">
        <v>100</v>
      </c>
      <c r="E489" s="26">
        <v>100</v>
      </c>
      <c r="F489" s="26">
        <v>30</v>
      </c>
      <c r="H489" s="3" t="str">
        <f t="shared" si="7"/>
        <v>11503</v>
      </c>
    </row>
    <row r="490" spans="1:8" x14ac:dyDescent="0.25">
      <c r="A490" s="30">
        <v>115039060</v>
      </c>
      <c r="B490" t="s">
        <v>532</v>
      </c>
      <c r="C490" s="26">
        <v>0</v>
      </c>
      <c r="D490" s="26">
        <v>0</v>
      </c>
      <c r="E490" s="26">
        <v>0</v>
      </c>
      <c r="F490" s="26">
        <v>0</v>
      </c>
      <c r="H490" s="3" t="str">
        <f t="shared" si="7"/>
        <v>11503</v>
      </c>
    </row>
    <row r="491" spans="1:8" x14ac:dyDescent="0.25">
      <c r="A491" s="30">
        <v>115039069</v>
      </c>
      <c r="B491" t="s">
        <v>533</v>
      </c>
      <c r="C491" s="26">
        <v>-7689.38</v>
      </c>
      <c r="D491" s="26">
        <v>-7600</v>
      </c>
      <c r="E491" s="26">
        <v>-7600</v>
      </c>
      <c r="F491" s="26">
        <v>-89</v>
      </c>
      <c r="H491" s="3" t="str">
        <f t="shared" si="7"/>
        <v>11503</v>
      </c>
    </row>
    <row r="492" spans="1:8" x14ac:dyDescent="0.25">
      <c r="A492" s="30">
        <v>115039075</v>
      </c>
      <c r="B492" t="s">
        <v>534</v>
      </c>
      <c r="C492" s="26">
        <v>-13719.45</v>
      </c>
      <c r="D492" s="26">
        <v>-13200</v>
      </c>
      <c r="E492" s="26">
        <v>-13200</v>
      </c>
      <c r="F492" s="26">
        <v>-519</v>
      </c>
      <c r="H492" s="3" t="str">
        <f t="shared" si="7"/>
        <v>11503</v>
      </c>
    </row>
    <row r="493" spans="1:8" x14ac:dyDescent="0.25">
      <c r="A493" s="30">
        <v>115039077</v>
      </c>
      <c r="B493" t="s">
        <v>535</v>
      </c>
      <c r="C493" s="26">
        <v>0</v>
      </c>
      <c r="D493" s="26">
        <v>-300</v>
      </c>
      <c r="E493" s="26">
        <v>0</v>
      </c>
      <c r="F493" s="26">
        <v>0</v>
      </c>
      <c r="H493" s="3" t="str">
        <f t="shared" si="7"/>
        <v>11503</v>
      </c>
    </row>
    <row r="494" spans="1:8" x14ac:dyDescent="0.25">
      <c r="A494" s="30">
        <v>115039552</v>
      </c>
      <c r="B494" t="s">
        <v>536</v>
      </c>
      <c r="C494" s="26">
        <v>-333.34</v>
      </c>
      <c r="D494" s="26">
        <v>-500</v>
      </c>
      <c r="E494" s="26">
        <v>-500</v>
      </c>
      <c r="F494" s="26">
        <v>167</v>
      </c>
      <c r="H494" s="3" t="str">
        <f t="shared" si="7"/>
        <v>11503</v>
      </c>
    </row>
    <row r="495" spans="1:8" x14ac:dyDescent="0.25">
      <c r="A495" s="30">
        <v>115039554</v>
      </c>
      <c r="B495" t="s">
        <v>537</v>
      </c>
      <c r="C495" s="26">
        <v>0</v>
      </c>
      <c r="D495" s="26">
        <v>0</v>
      </c>
      <c r="E495" s="26">
        <v>0</v>
      </c>
      <c r="F495" s="26">
        <v>0</v>
      </c>
      <c r="H495" s="3" t="str">
        <f t="shared" si="7"/>
        <v>11503</v>
      </c>
    </row>
    <row r="496" spans="1:8" x14ac:dyDescent="0.25">
      <c r="A496" s="30">
        <v>115039607</v>
      </c>
      <c r="B496" t="s">
        <v>538</v>
      </c>
      <c r="C496" s="26">
        <v>0</v>
      </c>
      <c r="D496" s="26">
        <v>0</v>
      </c>
      <c r="E496" s="26">
        <v>0</v>
      </c>
      <c r="F496" s="26">
        <v>0</v>
      </c>
      <c r="H496" s="3" t="str">
        <f t="shared" si="7"/>
        <v>11503</v>
      </c>
    </row>
    <row r="497" spans="1:8" x14ac:dyDescent="0.25">
      <c r="A497" s="30">
        <v>115039608</v>
      </c>
      <c r="B497" t="s">
        <v>539</v>
      </c>
      <c r="C497" s="26">
        <v>-1194.77</v>
      </c>
      <c r="D497" s="26">
        <v>-1700</v>
      </c>
      <c r="E497" s="26">
        <v>-1700</v>
      </c>
      <c r="F497" s="26">
        <v>505</v>
      </c>
      <c r="H497" s="3" t="str">
        <f t="shared" si="7"/>
        <v>11503</v>
      </c>
    </row>
    <row r="498" spans="1:8" x14ac:dyDescent="0.25">
      <c r="A498" s="30">
        <v>115041400</v>
      </c>
      <c r="B498" t="s">
        <v>540</v>
      </c>
      <c r="C498" s="26">
        <v>-19090.59</v>
      </c>
      <c r="D498" s="26">
        <v>11100</v>
      </c>
      <c r="E498" s="26">
        <v>-48400</v>
      </c>
      <c r="F498" s="26">
        <v>29309</v>
      </c>
      <c r="H498" s="3" t="str">
        <f t="shared" si="7"/>
        <v>11504</v>
      </c>
    </row>
    <row r="499" spans="1:8" x14ac:dyDescent="0.25">
      <c r="A499" s="30">
        <v>115041500</v>
      </c>
      <c r="B499" t="s">
        <v>541</v>
      </c>
      <c r="C499" s="26">
        <v>5233.46</v>
      </c>
      <c r="D499" s="26">
        <v>0</v>
      </c>
      <c r="E499" s="26">
        <v>5000</v>
      </c>
      <c r="F499" s="26">
        <v>233</v>
      </c>
      <c r="H499" s="3" t="str">
        <f t="shared" si="7"/>
        <v>11504</v>
      </c>
    </row>
    <row r="500" spans="1:8" x14ac:dyDescent="0.25">
      <c r="A500" s="30">
        <v>115041501</v>
      </c>
      <c r="B500" t="s">
        <v>542</v>
      </c>
      <c r="C500" s="26">
        <v>0</v>
      </c>
      <c r="D500" s="26">
        <v>0</v>
      </c>
      <c r="E500" s="26">
        <v>0</v>
      </c>
      <c r="F500" s="26">
        <v>0</v>
      </c>
      <c r="H500" s="3" t="str">
        <f t="shared" si="7"/>
        <v>11504</v>
      </c>
    </row>
    <row r="501" spans="1:8" x14ac:dyDescent="0.25">
      <c r="A501" s="30">
        <v>115041502</v>
      </c>
      <c r="B501" t="s">
        <v>543</v>
      </c>
      <c r="C501" s="26">
        <v>0</v>
      </c>
      <c r="D501" s="26">
        <v>1500</v>
      </c>
      <c r="E501" s="26">
        <v>0</v>
      </c>
      <c r="F501" s="26">
        <v>0</v>
      </c>
      <c r="H501" s="3" t="str">
        <f t="shared" si="7"/>
        <v>11504</v>
      </c>
    </row>
    <row r="502" spans="1:8" x14ac:dyDescent="0.25">
      <c r="A502" s="30">
        <v>115042000</v>
      </c>
      <c r="B502" t="s">
        <v>544</v>
      </c>
      <c r="C502" s="26">
        <v>0</v>
      </c>
      <c r="D502" s="26">
        <v>500</v>
      </c>
      <c r="E502" s="26">
        <v>0</v>
      </c>
      <c r="F502" s="26">
        <v>0</v>
      </c>
      <c r="H502" s="3" t="str">
        <f t="shared" si="7"/>
        <v>11504</v>
      </c>
    </row>
    <row r="503" spans="1:8" x14ac:dyDescent="0.25">
      <c r="A503" s="30">
        <v>115042409</v>
      </c>
      <c r="B503" t="s">
        <v>545</v>
      </c>
      <c r="C503" s="26">
        <v>0</v>
      </c>
      <c r="D503" s="26">
        <v>0</v>
      </c>
      <c r="E503" s="26">
        <v>0</v>
      </c>
      <c r="F503" s="26">
        <v>0</v>
      </c>
      <c r="H503" s="3" t="str">
        <f t="shared" si="7"/>
        <v>11504</v>
      </c>
    </row>
    <row r="504" spans="1:8" x14ac:dyDescent="0.25">
      <c r="A504" s="30">
        <v>115042414</v>
      </c>
      <c r="B504" t="s">
        <v>546</v>
      </c>
      <c r="C504" s="26">
        <v>78480</v>
      </c>
      <c r="D504" s="26">
        <v>71800</v>
      </c>
      <c r="E504" s="26">
        <v>72700</v>
      </c>
      <c r="F504" s="26">
        <v>5780</v>
      </c>
      <c r="H504" s="3" t="str">
        <f t="shared" si="7"/>
        <v>11504</v>
      </c>
    </row>
    <row r="505" spans="1:8" x14ac:dyDescent="0.25">
      <c r="A505" s="30">
        <v>115042437</v>
      </c>
      <c r="B505" t="s">
        <v>547</v>
      </c>
      <c r="C505" s="26">
        <v>0</v>
      </c>
      <c r="D505" s="26">
        <v>12600</v>
      </c>
      <c r="E505" s="26">
        <v>12600</v>
      </c>
      <c r="F505" s="26">
        <v>-12600</v>
      </c>
      <c r="H505" s="3" t="str">
        <f t="shared" si="7"/>
        <v>11504</v>
      </c>
    </row>
    <row r="506" spans="1:8" x14ac:dyDescent="0.25">
      <c r="A506" s="30">
        <v>115042703</v>
      </c>
      <c r="B506" t="s">
        <v>548</v>
      </c>
      <c r="C506" s="26">
        <v>832.8</v>
      </c>
      <c r="D506" s="26">
        <v>1300</v>
      </c>
      <c r="E506" s="26">
        <v>800</v>
      </c>
      <c r="F506" s="26">
        <v>33</v>
      </c>
      <c r="H506" s="3" t="str">
        <f t="shared" si="7"/>
        <v>11504</v>
      </c>
    </row>
    <row r="507" spans="1:8" x14ac:dyDescent="0.25">
      <c r="A507" s="30">
        <v>115042709</v>
      </c>
      <c r="B507" t="s">
        <v>549</v>
      </c>
      <c r="C507" s="26">
        <v>16798.55</v>
      </c>
      <c r="D507" s="26">
        <v>7700</v>
      </c>
      <c r="E507" s="26">
        <v>16800</v>
      </c>
      <c r="F507" s="26">
        <v>-1</v>
      </c>
      <c r="H507" s="3" t="str">
        <f t="shared" si="7"/>
        <v>11504</v>
      </c>
    </row>
    <row r="508" spans="1:8" x14ac:dyDescent="0.25">
      <c r="A508" s="30">
        <v>115042710</v>
      </c>
      <c r="B508" t="s">
        <v>550</v>
      </c>
      <c r="C508" s="26">
        <v>12381.81</v>
      </c>
      <c r="D508" s="26">
        <v>24700</v>
      </c>
      <c r="E508" s="26">
        <v>12400</v>
      </c>
      <c r="F508" s="26">
        <v>-18</v>
      </c>
      <c r="H508" s="3" t="str">
        <f t="shared" si="7"/>
        <v>11504</v>
      </c>
    </row>
    <row r="509" spans="1:8" x14ac:dyDescent="0.25">
      <c r="A509" s="30">
        <v>115042711</v>
      </c>
      <c r="B509" t="s">
        <v>551</v>
      </c>
      <c r="C509" s="26">
        <v>7344.2</v>
      </c>
      <c r="D509" s="26">
        <v>3900</v>
      </c>
      <c r="E509" s="26">
        <v>7100</v>
      </c>
      <c r="F509" s="26">
        <v>244</v>
      </c>
      <c r="H509" s="3" t="str">
        <f t="shared" si="7"/>
        <v>11504</v>
      </c>
    </row>
    <row r="510" spans="1:8" x14ac:dyDescent="0.25">
      <c r="A510" s="30">
        <v>115044610</v>
      </c>
      <c r="B510" t="s">
        <v>552</v>
      </c>
      <c r="C510" s="26">
        <v>263.58999999999997</v>
      </c>
      <c r="D510" s="26">
        <v>200</v>
      </c>
      <c r="E510" s="26">
        <v>300</v>
      </c>
      <c r="F510" s="26">
        <v>-36</v>
      </c>
      <c r="H510" s="3" t="str">
        <f t="shared" si="7"/>
        <v>11504</v>
      </c>
    </row>
    <row r="511" spans="1:8" x14ac:dyDescent="0.25">
      <c r="A511" s="30">
        <v>115044611</v>
      </c>
      <c r="B511" t="s">
        <v>553</v>
      </c>
      <c r="C511" s="26">
        <v>733.51</v>
      </c>
      <c r="D511" s="26">
        <v>900</v>
      </c>
      <c r="E511" s="26">
        <v>800</v>
      </c>
      <c r="F511" s="26">
        <v>-66</v>
      </c>
      <c r="H511" s="3" t="str">
        <f t="shared" si="7"/>
        <v>11504</v>
      </c>
    </row>
    <row r="512" spans="1:8" x14ac:dyDescent="0.25">
      <c r="A512" s="30">
        <v>115050100</v>
      </c>
      <c r="B512" t="s">
        <v>554</v>
      </c>
      <c r="C512" s="26">
        <v>26174.27</v>
      </c>
      <c r="D512" s="26">
        <v>26100</v>
      </c>
      <c r="E512" s="26">
        <v>26100</v>
      </c>
      <c r="F512" s="26">
        <v>74</v>
      </c>
      <c r="H512" s="3" t="str">
        <f t="shared" si="7"/>
        <v>11505</v>
      </c>
    </row>
    <row r="513" spans="1:8" x14ac:dyDescent="0.25">
      <c r="A513" s="30">
        <v>115050101</v>
      </c>
      <c r="B513" t="s">
        <v>555</v>
      </c>
      <c r="C513" s="26">
        <v>11</v>
      </c>
      <c r="D513" s="26">
        <v>0</v>
      </c>
      <c r="E513" s="26">
        <v>0</v>
      </c>
      <c r="F513" s="26">
        <v>11</v>
      </c>
      <c r="H513" s="3" t="str">
        <f t="shared" si="7"/>
        <v>11505</v>
      </c>
    </row>
    <row r="514" spans="1:8" x14ac:dyDescent="0.25">
      <c r="A514" s="30">
        <v>115050102</v>
      </c>
      <c r="B514" t="s">
        <v>556</v>
      </c>
      <c r="C514" s="26">
        <v>1200</v>
      </c>
      <c r="D514" s="26">
        <v>1200</v>
      </c>
      <c r="E514" s="26">
        <v>1200</v>
      </c>
      <c r="F514" s="26">
        <v>0</v>
      </c>
      <c r="H514" s="3" t="str">
        <f t="shared" si="7"/>
        <v>11505</v>
      </c>
    </row>
    <row r="515" spans="1:8" x14ac:dyDescent="0.25">
      <c r="A515" s="30">
        <v>115050120</v>
      </c>
      <c r="B515" t="s">
        <v>557</v>
      </c>
      <c r="C515" s="26">
        <v>2146.71</v>
      </c>
      <c r="D515" s="26">
        <v>0</v>
      </c>
      <c r="E515" s="26">
        <v>0</v>
      </c>
      <c r="F515" s="26">
        <v>2147</v>
      </c>
      <c r="H515" s="3" t="str">
        <f t="shared" si="7"/>
        <v>11505</v>
      </c>
    </row>
    <row r="516" spans="1:8" x14ac:dyDescent="0.25">
      <c r="A516" s="30">
        <v>115050150</v>
      </c>
      <c r="B516" t="s">
        <v>558</v>
      </c>
      <c r="C516" s="26">
        <v>0</v>
      </c>
      <c r="D516" s="26">
        <v>0</v>
      </c>
      <c r="E516" s="26">
        <v>0</v>
      </c>
      <c r="F516" s="26">
        <v>0</v>
      </c>
      <c r="H516" s="3" t="str">
        <f t="shared" si="7"/>
        <v>11505</v>
      </c>
    </row>
    <row r="517" spans="1:8" x14ac:dyDescent="0.25">
      <c r="A517" s="30">
        <v>115050700</v>
      </c>
      <c r="B517" t="s">
        <v>559</v>
      </c>
      <c r="C517" s="26">
        <v>0</v>
      </c>
      <c r="D517" s="26">
        <v>0</v>
      </c>
      <c r="E517" s="26">
        <v>0</v>
      </c>
      <c r="F517" s="26">
        <v>0</v>
      </c>
      <c r="H517" s="3" t="str">
        <f t="shared" si="7"/>
        <v>11505</v>
      </c>
    </row>
    <row r="518" spans="1:8" x14ac:dyDescent="0.25">
      <c r="A518" s="30">
        <v>115050930</v>
      </c>
      <c r="B518" t="s">
        <v>560</v>
      </c>
      <c r="C518" s="26">
        <v>1781</v>
      </c>
      <c r="D518" s="26">
        <v>2200</v>
      </c>
      <c r="E518" s="26">
        <v>2200</v>
      </c>
      <c r="F518" s="26">
        <v>-419</v>
      </c>
      <c r="H518" s="3" t="str">
        <f t="shared" si="7"/>
        <v>11505</v>
      </c>
    </row>
    <row r="519" spans="1:8" x14ac:dyDescent="0.25">
      <c r="A519" s="30">
        <v>115052000</v>
      </c>
      <c r="B519" t="s">
        <v>561</v>
      </c>
      <c r="C519" s="26">
        <v>14.9</v>
      </c>
      <c r="D519" s="26">
        <v>0</v>
      </c>
      <c r="E519" s="26">
        <v>0</v>
      </c>
      <c r="F519" s="26">
        <v>15</v>
      </c>
      <c r="H519" s="3" t="str">
        <f t="shared" si="7"/>
        <v>11505</v>
      </c>
    </row>
    <row r="520" spans="1:8" x14ac:dyDescent="0.25">
      <c r="A520" s="30">
        <v>115052300</v>
      </c>
      <c r="B520" t="s">
        <v>562</v>
      </c>
      <c r="C520" s="26">
        <v>50.46</v>
      </c>
      <c r="D520" s="26">
        <v>100</v>
      </c>
      <c r="E520" s="26">
        <v>100</v>
      </c>
      <c r="F520" s="26">
        <v>-50</v>
      </c>
      <c r="H520" s="3" t="str">
        <f t="shared" si="7"/>
        <v>11505</v>
      </c>
    </row>
    <row r="521" spans="1:8" x14ac:dyDescent="0.25">
      <c r="A521" s="30">
        <v>115052510</v>
      </c>
      <c r="B521" t="s">
        <v>563</v>
      </c>
      <c r="C521" s="26">
        <v>386.8</v>
      </c>
      <c r="D521" s="26">
        <v>400</v>
      </c>
      <c r="E521" s="26">
        <v>400</v>
      </c>
      <c r="F521" s="26">
        <v>-13</v>
      </c>
      <c r="H521" s="3" t="str">
        <f t="shared" si="7"/>
        <v>11505</v>
      </c>
    </row>
    <row r="522" spans="1:8" x14ac:dyDescent="0.25">
      <c r="A522" s="30">
        <v>115052703</v>
      </c>
      <c r="B522" t="s">
        <v>564</v>
      </c>
      <c r="C522" s="26">
        <v>0</v>
      </c>
      <c r="D522" s="26">
        <v>0</v>
      </c>
      <c r="E522" s="26">
        <v>0</v>
      </c>
      <c r="F522" s="26">
        <v>0</v>
      </c>
      <c r="H522" s="3" t="str">
        <f t="shared" ref="H522:H585" si="8">LEFT(A522,5)</f>
        <v>11505</v>
      </c>
    </row>
    <row r="523" spans="1:8" x14ac:dyDescent="0.25">
      <c r="A523" s="30">
        <v>115052706</v>
      </c>
      <c r="B523" t="s">
        <v>565</v>
      </c>
      <c r="C523" s="26">
        <v>173.9</v>
      </c>
      <c r="D523" s="26">
        <v>100</v>
      </c>
      <c r="E523" s="26">
        <v>100</v>
      </c>
      <c r="F523" s="26">
        <v>74</v>
      </c>
      <c r="H523" s="3" t="str">
        <f t="shared" si="8"/>
        <v>11505</v>
      </c>
    </row>
    <row r="524" spans="1:8" x14ac:dyDescent="0.25">
      <c r="A524" s="30">
        <v>115054610</v>
      </c>
      <c r="B524" t="s">
        <v>566</v>
      </c>
      <c r="C524" s="26">
        <v>2474.0500000000002</v>
      </c>
      <c r="D524" s="26">
        <v>2200</v>
      </c>
      <c r="E524" s="26">
        <v>2300</v>
      </c>
      <c r="F524" s="26">
        <v>174</v>
      </c>
      <c r="H524" s="3" t="str">
        <f t="shared" si="8"/>
        <v>11505</v>
      </c>
    </row>
    <row r="525" spans="1:8" x14ac:dyDescent="0.25">
      <c r="A525" s="30">
        <v>115054611</v>
      </c>
      <c r="B525" t="s">
        <v>567</v>
      </c>
      <c r="C525" s="26">
        <v>733.51</v>
      </c>
      <c r="D525" s="26">
        <v>900</v>
      </c>
      <c r="E525" s="26">
        <v>800</v>
      </c>
      <c r="F525" s="26">
        <v>-66</v>
      </c>
      <c r="H525" s="3" t="str">
        <f t="shared" si="8"/>
        <v>11505</v>
      </c>
    </row>
    <row r="526" spans="1:8" x14ac:dyDescent="0.25">
      <c r="A526" s="30">
        <v>115059607</v>
      </c>
      <c r="B526" t="s">
        <v>568</v>
      </c>
      <c r="C526" s="26">
        <v>0</v>
      </c>
      <c r="D526" s="26">
        <v>0</v>
      </c>
      <c r="E526" s="26">
        <v>0</v>
      </c>
      <c r="F526" s="26">
        <v>0</v>
      </c>
      <c r="H526" s="3" t="str">
        <f t="shared" si="8"/>
        <v>11505</v>
      </c>
    </row>
    <row r="527" spans="1:8" x14ac:dyDescent="0.25">
      <c r="A527" s="30">
        <v>120011615</v>
      </c>
      <c r="B527" t="s">
        <v>569</v>
      </c>
      <c r="C527" s="26">
        <v>6330.04</v>
      </c>
      <c r="D527" s="26">
        <v>9200</v>
      </c>
      <c r="E527" s="26">
        <v>9200</v>
      </c>
      <c r="F527" s="26">
        <v>-2870</v>
      </c>
      <c r="H527" s="3" t="str">
        <f t="shared" si="8"/>
        <v>12001</v>
      </c>
    </row>
    <row r="528" spans="1:8" x14ac:dyDescent="0.25">
      <c r="A528" s="30">
        <v>120012456</v>
      </c>
      <c r="B528" t="s">
        <v>570</v>
      </c>
      <c r="C528" s="26">
        <v>0</v>
      </c>
      <c r="D528" s="26">
        <v>0</v>
      </c>
      <c r="E528" s="26">
        <v>0</v>
      </c>
      <c r="F528" s="26">
        <v>0</v>
      </c>
      <c r="H528" s="3" t="str">
        <f t="shared" si="8"/>
        <v>12001</v>
      </c>
    </row>
    <row r="529" spans="1:8" x14ac:dyDescent="0.25">
      <c r="A529" s="30">
        <v>120012980</v>
      </c>
      <c r="B529" t="s">
        <v>571</v>
      </c>
      <c r="C529" s="26">
        <v>0</v>
      </c>
      <c r="D529" s="26">
        <v>0</v>
      </c>
      <c r="E529" s="26">
        <v>0</v>
      </c>
      <c r="F529" s="26">
        <v>0</v>
      </c>
      <c r="H529" s="3" t="str">
        <f t="shared" si="8"/>
        <v>12001</v>
      </c>
    </row>
    <row r="530" spans="1:8" x14ac:dyDescent="0.25">
      <c r="A530" s="30">
        <v>120014610</v>
      </c>
      <c r="B530" t="s">
        <v>572</v>
      </c>
      <c r="C530" s="26">
        <v>4740.78</v>
      </c>
      <c r="D530" s="26">
        <v>2200</v>
      </c>
      <c r="E530" s="26">
        <v>4600</v>
      </c>
      <c r="F530" s="26">
        <v>141</v>
      </c>
      <c r="H530" s="3" t="str">
        <f t="shared" si="8"/>
        <v>12001</v>
      </c>
    </row>
    <row r="531" spans="1:8" x14ac:dyDescent="0.25">
      <c r="A531" s="30">
        <v>120015123</v>
      </c>
      <c r="B531" t="s">
        <v>573</v>
      </c>
      <c r="C531" s="26">
        <v>1710.52</v>
      </c>
      <c r="D531" s="26">
        <v>0</v>
      </c>
      <c r="E531" s="26">
        <v>0</v>
      </c>
      <c r="F531" s="26">
        <v>1711</v>
      </c>
      <c r="H531" s="3" t="str">
        <f t="shared" si="8"/>
        <v>12001</v>
      </c>
    </row>
    <row r="532" spans="1:8" x14ac:dyDescent="0.25">
      <c r="A532" s="30">
        <v>120015127</v>
      </c>
      <c r="B532" t="s">
        <v>574</v>
      </c>
      <c r="C532" s="26">
        <v>0</v>
      </c>
      <c r="D532" s="26">
        <v>0</v>
      </c>
      <c r="E532" s="26">
        <v>0</v>
      </c>
      <c r="F532" s="26">
        <v>0</v>
      </c>
      <c r="H532" s="3" t="str">
        <f t="shared" si="8"/>
        <v>12001</v>
      </c>
    </row>
    <row r="533" spans="1:8" x14ac:dyDescent="0.25">
      <c r="A533" s="30">
        <v>120015902</v>
      </c>
      <c r="B533" t="s">
        <v>575</v>
      </c>
      <c r="C533" s="26">
        <v>0</v>
      </c>
      <c r="D533" s="26">
        <v>0</v>
      </c>
      <c r="E533" s="26">
        <v>0</v>
      </c>
      <c r="F533" s="26">
        <v>0</v>
      </c>
      <c r="H533" s="3" t="str">
        <f t="shared" si="8"/>
        <v>12001</v>
      </c>
    </row>
    <row r="534" spans="1:8" x14ac:dyDescent="0.25">
      <c r="A534" s="30">
        <v>120015916</v>
      </c>
      <c r="B534" t="s">
        <v>576</v>
      </c>
      <c r="C534" s="26">
        <v>0</v>
      </c>
      <c r="D534" s="26">
        <v>0</v>
      </c>
      <c r="E534" s="26">
        <v>0</v>
      </c>
      <c r="F534" s="26">
        <v>0</v>
      </c>
      <c r="H534" s="3" t="str">
        <f t="shared" si="8"/>
        <v>12001</v>
      </c>
    </row>
    <row r="535" spans="1:8" x14ac:dyDescent="0.25">
      <c r="A535" s="30">
        <v>120016002</v>
      </c>
      <c r="B535" t="s">
        <v>577</v>
      </c>
      <c r="C535" s="26">
        <v>9380.24</v>
      </c>
      <c r="D535" s="26">
        <v>10000</v>
      </c>
      <c r="E535" s="26">
        <v>10000</v>
      </c>
      <c r="F535" s="26">
        <v>-620</v>
      </c>
      <c r="H535" s="3" t="str">
        <f t="shared" si="8"/>
        <v>12001</v>
      </c>
    </row>
    <row r="536" spans="1:8" x14ac:dyDescent="0.25">
      <c r="A536" s="30">
        <v>120016009</v>
      </c>
      <c r="B536" t="s">
        <v>578</v>
      </c>
      <c r="C536" s="26">
        <v>-1997709.77</v>
      </c>
      <c r="D536" s="26">
        <v>0</v>
      </c>
      <c r="E536" s="26">
        <v>0</v>
      </c>
      <c r="F536" s="26">
        <v>-1997710</v>
      </c>
      <c r="H536" s="3" t="str">
        <f t="shared" si="8"/>
        <v>12001</v>
      </c>
    </row>
    <row r="537" spans="1:8" x14ac:dyDescent="0.25">
      <c r="A537" s="30">
        <v>120016010</v>
      </c>
      <c r="B537" t="s">
        <v>579</v>
      </c>
      <c r="C537" s="26">
        <v>1203990.95</v>
      </c>
      <c r="D537" s="26">
        <v>1245000</v>
      </c>
      <c r="E537" s="26">
        <v>1245000</v>
      </c>
      <c r="F537" s="26">
        <v>-41009</v>
      </c>
      <c r="H537" s="3" t="str">
        <f t="shared" si="8"/>
        <v>12001</v>
      </c>
    </row>
    <row r="538" spans="1:8" x14ac:dyDescent="0.25">
      <c r="A538" s="30">
        <v>120016011</v>
      </c>
      <c r="B538" t="s">
        <v>580</v>
      </c>
      <c r="C538" s="26">
        <v>0</v>
      </c>
      <c r="D538" s="26">
        <v>0</v>
      </c>
      <c r="E538" s="26">
        <v>0</v>
      </c>
      <c r="F538" s="26">
        <v>0</v>
      </c>
      <c r="H538" s="3" t="str">
        <f t="shared" si="8"/>
        <v>12001</v>
      </c>
    </row>
    <row r="539" spans="1:8" x14ac:dyDescent="0.25">
      <c r="A539" s="30">
        <v>120017202</v>
      </c>
      <c r="B539" t="s">
        <v>581</v>
      </c>
      <c r="C539" s="26">
        <v>-18126.02</v>
      </c>
      <c r="D539" s="26">
        <v>119000</v>
      </c>
      <c r="E539" s="26">
        <v>119000</v>
      </c>
      <c r="F539" s="26">
        <v>-137126</v>
      </c>
      <c r="H539" s="3" t="str">
        <f t="shared" si="8"/>
        <v>12001</v>
      </c>
    </row>
    <row r="540" spans="1:8" x14ac:dyDescent="0.25">
      <c r="A540" s="30">
        <v>120019106</v>
      </c>
      <c r="B540" t="s">
        <v>582</v>
      </c>
      <c r="C540" s="26">
        <v>0</v>
      </c>
      <c r="D540" s="26">
        <v>0</v>
      </c>
      <c r="E540" s="26">
        <v>0</v>
      </c>
      <c r="F540" s="26">
        <v>0</v>
      </c>
      <c r="H540" s="3" t="str">
        <f t="shared" si="8"/>
        <v>12001</v>
      </c>
    </row>
    <row r="541" spans="1:8" x14ac:dyDescent="0.25">
      <c r="A541" s="30">
        <v>120019552</v>
      </c>
      <c r="B541" t="s">
        <v>583</v>
      </c>
      <c r="C541" s="26">
        <v>-40</v>
      </c>
      <c r="D541" s="26">
        <v>0</v>
      </c>
      <c r="E541" s="26">
        <v>0</v>
      </c>
      <c r="F541" s="26">
        <v>-40</v>
      </c>
      <c r="H541" s="3" t="str">
        <f t="shared" si="8"/>
        <v>12001</v>
      </c>
    </row>
    <row r="542" spans="1:8" x14ac:dyDescent="0.25">
      <c r="A542" s="30">
        <v>120019600</v>
      </c>
      <c r="B542" t="s">
        <v>584</v>
      </c>
      <c r="C542" s="26">
        <v>-4907046.5999999996</v>
      </c>
      <c r="D542" s="26">
        <v>-4875000</v>
      </c>
      <c r="E542" s="26">
        <v>-4875000</v>
      </c>
      <c r="F542" s="26">
        <v>-32047</v>
      </c>
      <c r="H542" s="3" t="str">
        <f t="shared" si="8"/>
        <v>12001</v>
      </c>
    </row>
    <row r="543" spans="1:8" x14ac:dyDescent="0.25">
      <c r="A543" s="30">
        <v>120019601</v>
      </c>
      <c r="B543" t="s">
        <v>585</v>
      </c>
      <c r="C543" s="26">
        <v>-82.35</v>
      </c>
      <c r="D543" s="26">
        <v>0</v>
      </c>
      <c r="E543" s="26">
        <v>0</v>
      </c>
      <c r="F543" s="26">
        <v>-82</v>
      </c>
      <c r="H543" s="3" t="str">
        <f t="shared" si="8"/>
        <v>12001</v>
      </c>
    </row>
    <row r="544" spans="1:8" x14ac:dyDescent="0.25">
      <c r="A544" s="30">
        <v>120019602</v>
      </c>
      <c r="B544" t="s">
        <v>586</v>
      </c>
      <c r="C544" s="26">
        <v>-22873.89</v>
      </c>
      <c r="D544" s="26">
        <v>-21900</v>
      </c>
      <c r="E544" s="26">
        <v>-21900</v>
      </c>
      <c r="F544" s="26">
        <v>-974</v>
      </c>
      <c r="H544" s="3" t="str">
        <f t="shared" si="8"/>
        <v>12001</v>
      </c>
    </row>
    <row r="545" spans="1:8" x14ac:dyDescent="0.25">
      <c r="A545" s="30">
        <v>120019603</v>
      </c>
      <c r="B545" t="s">
        <v>587</v>
      </c>
      <c r="C545" s="26">
        <v>-13628</v>
      </c>
      <c r="D545" s="26">
        <v>-16900</v>
      </c>
      <c r="E545" s="26">
        <v>-16900</v>
      </c>
      <c r="F545" s="26">
        <v>3272</v>
      </c>
      <c r="H545" s="3" t="str">
        <f t="shared" si="8"/>
        <v>12001</v>
      </c>
    </row>
    <row r="546" spans="1:8" x14ac:dyDescent="0.25">
      <c r="A546" s="30">
        <v>120019604</v>
      </c>
      <c r="B546" t="s">
        <v>588</v>
      </c>
      <c r="C546" s="26">
        <v>-57184.53</v>
      </c>
      <c r="D546" s="26">
        <v>-70000</v>
      </c>
      <c r="E546" s="26">
        <v>-70000</v>
      </c>
      <c r="F546" s="26">
        <v>12815</v>
      </c>
      <c r="H546" s="3" t="str">
        <f t="shared" si="8"/>
        <v>12001</v>
      </c>
    </row>
    <row r="547" spans="1:8" x14ac:dyDescent="0.25">
      <c r="A547" s="30">
        <v>120019846</v>
      </c>
      <c r="B547" t="s">
        <v>589</v>
      </c>
      <c r="C547" s="26">
        <v>0</v>
      </c>
      <c r="D547" s="26">
        <v>0</v>
      </c>
      <c r="E547" s="26">
        <v>0</v>
      </c>
      <c r="F547" s="26">
        <v>0</v>
      </c>
      <c r="H547" s="3" t="str">
        <f t="shared" si="8"/>
        <v>12001</v>
      </c>
    </row>
    <row r="548" spans="1:8" x14ac:dyDescent="0.25">
      <c r="A548" s="142">
        <v>120030100</v>
      </c>
      <c r="B548" s="210" t="s">
        <v>590</v>
      </c>
      <c r="C548" s="152">
        <v>293901.51</v>
      </c>
      <c r="D548" s="26">
        <v>312700</v>
      </c>
      <c r="E548" s="26">
        <v>285500</v>
      </c>
      <c r="F548" s="26">
        <v>8402</v>
      </c>
      <c r="H548" s="3" t="str">
        <f t="shared" si="8"/>
        <v>12003</v>
      </c>
    </row>
    <row r="549" spans="1:8" x14ac:dyDescent="0.25">
      <c r="A549" s="142">
        <v>120030101</v>
      </c>
      <c r="B549" s="210" t="s">
        <v>591</v>
      </c>
      <c r="C549" s="152">
        <v>347</v>
      </c>
      <c r="D549" s="26">
        <v>0</v>
      </c>
      <c r="E549" s="26">
        <v>0</v>
      </c>
      <c r="F549" s="26">
        <v>347</v>
      </c>
      <c r="H549" s="3" t="str">
        <f t="shared" si="8"/>
        <v>12003</v>
      </c>
    </row>
    <row r="550" spans="1:8" x14ac:dyDescent="0.25">
      <c r="A550" s="142">
        <v>120030102</v>
      </c>
      <c r="B550" s="210" t="s">
        <v>592</v>
      </c>
      <c r="C550" s="152">
        <v>13299.96</v>
      </c>
      <c r="D550" s="26">
        <v>13300</v>
      </c>
      <c r="E550" s="26">
        <v>13300</v>
      </c>
      <c r="F550" s="26">
        <v>0</v>
      </c>
      <c r="H550" s="3" t="str">
        <f t="shared" si="8"/>
        <v>12003</v>
      </c>
    </row>
    <row r="551" spans="1:8" x14ac:dyDescent="0.25">
      <c r="A551" s="142">
        <v>120030110</v>
      </c>
      <c r="B551" s="210" t="s">
        <v>593</v>
      </c>
      <c r="C551" s="152">
        <v>0</v>
      </c>
      <c r="D551" s="26">
        <v>0</v>
      </c>
      <c r="E551" s="26">
        <v>0</v>
      </c>
      <c r="F551" s="26">
        <v>0</v>
      </c>
      <c r="H551" s="3" t="str">
        <f t="shared" si="8"/>
        <v>12003</v>
      </c>
    </row>
    <row r="552" spans="1:8" x14ac:dyDescent="0.25">
      <c r="A552" s="142">
        <v>120030120</v>
      </c>
      <c r="B552" s="210" t="s">
        <v>594</v>
      </c>
      <c r="C552" s="152">
        <v>24104.65</v>
      </c>
      <c r="D552" s="26">
        <v>0</v>
      </c>
      <c r="E552" s="26">
        <v>0</v>
      </c>
      <c r="F552" s="26">
        <v>24105</v>
      </c>
      <c r="H552" s="3" t="str">
        <f t="shared" si="8"/>
        <v>12003</v>
      </c>
    </row>
    <row r="553" spans="1:8" x14ac:dyDescent="0.25">
      <c r="A553" s="142">
        <v>120030150</v>
      </c>
      <c r="B553" s="210" t="s">
        <v>595</v>
      </c>
      <c r="C553" s="152">
        <v>0</v>
      </c>
      <c r="D553" s="26">
        <v>0</v>
      </c>
      <c r="E553" s="26">
        <v>0</v>
      </c>
      <c r="F553" s="26">
        <v>0</v>
      </c>
      <c r="H553" s="3" t="str">
        <f t="shared" si="8"/>
        <v>12003</v>
      </c>
    </row>
    <row r="554" spans="1:8" x14ac:dyDescent="0.25">
      <c r="A554" s="142">
        <v>120030200</v>
      </c>
      <c r="B554" s="210" t="s">
        <v>596</v>
      </c>
      <c r="C554" s="152">
        <v>5138.3999999999996</v>
      </c>
      <c r="D554" s="26">
        <v>0</v>
      </c>
      <c r="E554" s="26">
        <v>5100</v>
      </c>
      <c r="F554" s="26">
        <v>39</v>
      </c>
      <c r="H554" s="3" t="str">
        <f t="shared" si="8"/>
        <v>12003</v>
      </c>
    </row>
    <row r="555" spans="1:8" x14ac:dyDescent="0.25">
      <c r="A555" s="142">
        <v>120030700</v>
      </c>
      <c r="B555" s="210" t="s">
        <v>597</v>
      </c>
      <c r="C555" s="152">
        <v>0</v>
      </c>
      <c r="D555" s="26">
        <v>0</v>
      </c>
      <c r="E555" s="26">
        <v>0</v>
      </c>
      <c r="F555" s="26">
        <v>0</v>
      </c>
      <c r="H555" s="3" t="str">
        <f t="shared" si="8"/>
        <v>12003</v>
      </c>
    </row>
    <row r="556" spans="1:8" x14ac:dyDescent="0.25">
      <c r="A556" s="142">
        <v>120030800</v>
      </c>
      <c r="B556" s="210" t="s">
        <v>598</v>
      </c>
      <c r="C556" s="152">
        <v>0</v>
      </c>
      <c r="D556" s="26">
        <v>0</v>
      </c>
      <c r="E556" s="26">
        <v>0</v>
      </c>
      <c r="F556" s="26">
        <v>0</v>
      </c>
      <c r="H556" s="3" t="str">
        <f t="shared" si="8"/>
        <v>12003</v>
      </c>
    </row>
    <row r="557" spans="1:8" x14ac:dyDescent="0.25">
      <c r="A557" s="142">
        <v>120030915</v>
      </c>
      <c r="B557" s="210" t="s">
        <v>599</v>
      </c>
      <c r="C557" s="152">
        <v>0</v>
      </c>
      <c r="D557" s="26">
        <v>0</v>
      </c>
      <c r="E557" s="26">
        <v>0</v>
      </c>
      <c r="F557" s="26">
        <v>0</v>
      </c>
      <c r="H557" s="3" t="str">
        <f t="shared" si="8"/>
        <v>12003</v>
      </c>
    </row>
    <row r="558" spans="1:8" x14ac:dyDescent="0.25">
      <c r="A558" s="142">
        <v>120030930</v>
      </c>
      <c r="B558" s="210" t="s">
        <v>600</v>
      </c>
      <c r="C558" s="152">
        <v>2088.2600000000002</v>
      </c>
      <c r="D558" s="26">
        <v>1900</v>
      </c>
      <c r="E558" s="26">
        <v>1900</v>
      </c>
      <c r="F558" s="26">
        <v>188</v>
      </c>
      <c r="H558" s="3" t="str">
        <f t="shared" si="8"/>
        <v>12003</v>
      </c>
    </row>
    <row r="559" spans="1:8" x14ac:dyDescent="0.25">
      <c r="A559" s="142">
        <v>120030975</v>
      </c>
      <c r="B559" s="210" t="s">
        <v>601</v>
      </c>
      <c r="C559" s="152">
        <v>184</v>
      </c>
      <c r="D559" s="26">
        <v>0</v>
      </c>
      <c r="E559" s="26">
        <v>300</v>
      </c>
      <c r="F559" s="26">
        <v>-116</v>
      </c>
      <c r="H559" s="3" t="str">
        <f t="shared" si="8"/>
        <v>12003</v>
      </c>
    </row>
    <row r="560" spans="1:8" x14ac:dyDescent="0.25">
      <c r="A560" s="142">
        <v>120030981</v>
      </c>
      <c r="B560" s="210" t="s">
        <v>602</v>
      </c>
      <c r="C560" s="152">
        <v>0</v>
      </c>
      <c r="D560" s="26">
        <v>0</v>
      </c>
      <c r="E560" s="26">
        <v>0</v>
      </c>
      <c r="F560" s="26">
        <v>0</v>
      </c>
      <c r="H560" s="3" t="str">
        <f t="shared" si="8"/>
        <v>12003</v>
      </c>
    </row>
    <row r="561" spans="1:8" x14ac:dyDescent="0.25">
      <c r="A561" s="142">
        <v>120031640</v>
      </c>
      <c r="B561" s="210" t="s">
        <v>603</v>
      </c>
      <c r="C561" s="152">
        <v>1006.26</v>
      </c>
      <c r="D561" s="26">
        <v>1200</v>
      </c>
      <c r="E561" s="26">
        <v>1200</v>
      </c>
      <c r="F561" s="26">
        <v>-194</v>
      </c>
      <c r="H561" s="3" t="str">
        <f t="shared" si="8"/>
        <v>12003</v>
      </c>
    </row>
    <row r="562" spans="1:8" x14ac:dyDescent="0.25">
      <c r="A562" s="142">
        <v>120032000</v>
      </c>
      <c r="B562" s="210" t="s">
        <v>604</v>
      </c>
      <c r="C562" s="152">
        <v>0</v>
      </c>
      <c r="D562" s="26">
        <v>0</v>
      </c>
      <c r="E562" s="26">
        <v>0</v>
      </c>
      <c r="F562" s="26">
        <v>0</v>
      </c>
      <c r="H562" s="3" t="str">
        <f t="shared" si="8"/>
        <v>12003</v>
      </c>
    </row>
    <row r="563" spans="1:8" x14ac:dyDescent="0.25">
      <c r="A563" s="142">
        <v>120032004</v>
      </c>
      <c r="B563" s="210" t="s">
        <v>605</v>
      </c>
      <c r="C563" s="152">
        <v>33208.32</v>
      </c>
      <c r="D563" s="26">
        <v>29200</v>
      </c>
      <c r="E563" s="26">
        <v>29200</v>
      </c>
      <c r="F563" s="26">
        <v>4008</v>
      </c>
      <c r="H563" s="3" t="str">
        <f t="shared" si="8"/>
        <v>12003</v>
      </c>
    </row>
    <row r="564" spans="1:8" x14ac:dyDescent="0.25">
      <c r="A564" s="142">
        <v>120032022</v>
      </c>
      <c r="B564" s="210" t="s">
        <v>606</v>
      </c>
      <c r="C564" s="152">
        <v>1530</v>
      </c>
      <c r="D564" s="26">
        <v>2300</v>
      </c>
      <c r="E564" s="26">
        <v>2300</v>
      </c>
      <c r="F564" s="26">
        <v>-770</v>
      </c>
      <c r="H564" s="3" t="str">
        <f t="shared" si="8"/>
        <v>12003</v>
      </c>
    </row>
    <row r="565" spans="1:8" x14ac:dyDescent="0.25">
      <c r="A565" s="142">
        <v>120032300</v>
      </c>
      <c r="B565" s="210" t="s">
        <v>607</v>
      </c>
      <c r="C565" s="152">
        <v>0</v>
      </c>
      <c r="D565" s="26">
        <v>0</v>
      </c>
      <c r="E565" s="26">
        <v>0</v>
      </c>
      <c r="F565" s="26">
        <v>0</v>
      </c>
      <c r="H565" s="3" t="str">
        <f t="shared" si="8"/>
        <v>12003</v>
      </c>
    </row>
    <row r="566" spans="1:8" x14ac:dyDescent="0.25">
      <c r="A566" s="142">
        <v>120032401</v>
      </c>
      <c r="B566" s="210" t="s">
        <v>608</v>
      </c>
      <c r="C566" s="152">
        <v>0</v>
      </c>
      <c r="D566" s="26">
        <v>6000</v>
      </c>
      <c r="E566" s="26">
        <v>0</v>
      </c>
      <c r="F566" s="26">
        <v>0</v>
      </c>
      <c r="H566" s="3" t="str">
        <f t="shared" si="8"/>
        <v>12003</v>
      </c>
    </row>
    <row r="567" spans="1:8" x14ac:dyDescent="0.25">
      <c r="A567" s="142">
        <v>120032407</v>
      </c>
      <c r="B567" s="210" t="s">
        <v>609</v>
      </c>
      <c r="C567" s="152">
        <v>0</v>
      </c>
      <c r="D567" s="26">
        <v>0</v>
      </c>
      <c r="E567" s="26">
        <v>0</v>
      </c>
      <c r="F567" s="26">
        <v>0</v>
      </c>
      <c r="H567" s="3" t="str">
        <f t="shared" si="8"/>
        <v>12003</v>
      </c>
    </row>
    <row r="568" spans="1:8" x14ac:dyDescent="0.25">
      <c r="A568" s="142">
        <v>120032420</v>
      </c>
      <c r="B568" s="210" t="s">
        <v>610</v>
      </c>
      <c r="C568" s="152">
        <v>0</v>
      </c>
      <c r="D568" s="26">
        <v>200</v>
      </c>
      <c r="E568" s="26">
        <v>0</v>
      </c>
      <c r="F568" s="26">
        <v>0</v>
      </c>
      <c r="H568" s="3" t="str">
        <f t="shared" si="8"/>
        <v>12003</v>
      </c>
    </row>
    <row r="569" spans="1:8" x14ac:dyDescent="0.25">
      <c r="A569" s="142">
        <v>120032422</v>
      </c>
      <c r="B569" s="210" t="s">
        <v>611</v>
      </c>
      <c r="C569" s="152">
        <v>-9189.08</v>
      </c>
      <c r="D569" s="26">
        <v>0</v>
      </c>
      <c r="E569" s="26">
        <v>0</v>
      </c>
      <c r="F569" s="26">
        <v>-9189</v>
      </c>
      <c r="H569" s="3" t="str">
        <f t="shared" si="8"/>
        <v>12003</v>
      </c>
    </row>
    <row r="570" spans="1:8" x14ac:dyDescent="0.25">
      <c r="A570" s="142">
        <v>120032423</v>
      </c>
      <c r="B570" s="210" t="s">
        <v>612</v>
      </c>
      <c r="C570" s="152">
        <v>200</v>
      </c>
      <c r="D570" s="26">
        <v>0</v>
      </c>
      <c r="E570" s="26">
        <v>0</v>
      </c>
      <c r="F570" s="26">
        <v>200</v>
      </c>
      <c r="H570" s="3" t="str">
        <f t="shared" si="8"/>
        <v>12003</v>
      </c>
    </row>
    <row r="571" spans="1:8" x14ac:dyDescent="0.25">
      <c r="A571" s="142">
        <v>120032427</v>
      </c>
      <c r="B571" s="210" t="s">
        <v>613</v>
      </c>
      <c r="C571" s="152">
        <v>0</v>
      </c>
      <c r="D571" s="26">
        <v>0</v>
      </c>
      <c r="E571" s="26">
        <v>0</v>
      </c>
      <c r="F571" s="26">
        <v>0</v>
      </c>
      <c r="H571" s="3" t="str">
        <f t="shared" si="8"/>
        <v>12003</v>
      </c>
    </row>
    <row r="572" spans="1:8" x14ac:dyDescent="0.25">
      <c r="A572" s="142">
        <v>120032428</v>
      </c>
      <c r="B572" s="210" t="s">
        <v>614</v>
      </c>
      <c r="C572" s="152">
        <v>0</v>
      </c>
      <c r="D572" s="26">
        <v>0</v>
      </c>
      <c r="E572" s="26">
        <v>0</v>
      </c>
      <c r="F572" s="26">
        <v>0</v>
      </c>
      <c r="H572" s="3" t="str">
        <f t="shared" si="8"/>
        <v>12003</v>
      </c>
    </row>
    <row r="573" spans="1:8" x14ac:dyDescent="0.25">
      <c r="A573" s="142">
        <v>120032429</v>
      </c>
      <c r="B573" s="210" t="s">
        <v>615</v>
      </c>
      <c r="C573" s="152">
        <v>13</v>
      </c>
      <c r="D573" s="26">
        <v>6700</v>
      </c>
      <c r="E573" s="26">
        <v>6700</v>
      </c>
      <c r="F573" s="26">
        <v>-6687</v>
      </c>
      <c r="H573" s="3" t="str">
        <f t="shared" si="8"/>
        <v>12003</v>
      </c>
    </row>
    <row r="574" spans="1:8" x14ac:dyDescent="0.25">
      <c r="A574" s="142">
        <v>120032430</v>
      </c>
      <c r="B574" s="210" t="s">
        <v>616</v>
      </c>
      <c r="C574" s="152">
        <v>54</v>
      </c>
      <c r="D574" s="26">
        <v>0</v>
      </c>
      <c r="E574" s="26">
        <v>0</v>
      </c>
      <c r="F574" s="26">
        <v>54</v>
      </c>
      <c r="H574" s="3" t="str">
        <f t="shared" si="8"/>
        <v>12003</v>
      </c>
    </row>
    <row r="575" spans="1:8" x14ac:dyDescent="0.25">
      <c r="A575" s="142">
        <v>120032432</v>
      </c>
      <c r="B575" s="210" t="s">
        <v>617</v>
      </c>
      <c r="C575" s="152">
        <v>5534</v>
      </c>
      <c r="D575" s="26">
        <v>4000</v>
      </c>
      <c r="E575" s="26">
        <v>4000</v>
      </c>
      <c r="F575" s="26">
        <v>1534</v>
      </c>
      <c r="H575" s="3" t="str">
        <f t="shared" si="8"/>
        <v>12003</v>
      </c>
    </row>
    <row r="576" spans="1:8" x14ac:dyDescent="0.25">
      <c r="A576" s="142">
        <v>120032451</v>
      </c>
      <c r="B576" s="210" t="s">
        <v>618</v>
      </c>
      <c r="C576" s="152">
        <v>18000</v>
      </c>
      <c r="D576" s="26">
        <v>18000</v>
      </c>
      <c r="E576" s="26">
        <v>18000</v>
      </c>
      <c r="F576" s="26">
        <v>0</v>
      </c>
      <c r="H576" s="3" t="str">
        <f t="shared" si="8"/>
        <v>12003</v>
      </c>
    </row>
    <row r="577" spans="1:8" x14ac:dyDescent="0.25">
      <c r="A577" s="142">
        <v>120032456</v>
      </c>
      <c r="B577" s="210" t="s">
        <v>619</v>
      </c>
      <c r="C577" s="152">
        <v>105</v>
      </c>
      <c r="D577" s="26">
        <v>0</v>
      </c>
      <c r="E577" s="26">
        <v>500</v>
      </c>
      <c r="F577" s="26">
        <v>-395</v>
      </c>
      <c r="H577" s="3" t="str">
        <f t="shared" si="8"/>
        <v>12003</v>
      </c>
    </row>
    <row r="578" spans="1:8" x14ac:dyDescent="0.25">
      <c r="A578" s="142">
        <v>120032500</v>
      </c>
      <c r="B578" s="210" t="s">
        <v>620</v>
      </c>
      <c r="C578" s="152">
        <v>0</v>
      </c>
      <c r="D578" s="26">
        <v>0</v>
      </c>
      <c r="E578" s="26">
        <v>0</v>
      </c>
      <c r="F578" s="26">
        <v>0</v>
      </c>
      <c r="H578" s="3" t="str">
        <f t="shared" si="8"/>
        <v>12003</v>
      </c>
    </row>
    <row r="579" spans="1:8" x14ac:dyDescent="0.25">
      <c r="A579" s="142">
        <v>120032504</v>
      </c>
      <c r="B579" s="210" t="s">
        <v>621</v>
      </c>
      <c r="C579" s="152">
        <v>2940</v>
      </c>
      <c r="D579" s="26">
        <v>2900</v>
      </c>
      <c r="E579" s="26">
        <v>2900</v>
      </c>
      <c r="F579" s="26">
        <v>40</v>
      </c>
      <c r="H579" s="3" t="str">
        <f t="shared" si="8"/>
        <v>12003</v>
      </c>
    </row>
    <row r="580" spans="1:8" x14ac:dyDescent="0.25">
      <c r="A580" s="142">
        <v>120032510</v>
      </c>
      <c r="B580" s="210" t="s">
        <v>622</v>
      </c>
      <c r="C580" s="152">
        <v>19885.580000000002</v>
      </c>
      <c r="D580" s="26">
        <v>21300</v>
      </c>
      <c r="E580" s="26">
        <v>19900</v>
      </c>
      <c r="F580" s="26">
        <v>-14</v>
      </c>
      <c r="H580" s="3" t="str">
        <f t="shared" si="8"/>
        <v>12003</v>
      </c>
    </row>
    <row r="581" spans="1:8" x14ac:dyDescent="0.25">
      <c r="A581" s="142">
        <v>120032706</v>
      </c>
      <c r="B581" s="210" t="s">
        <v>623</v>
      </c>
      <c r="C581" s="152">
        <v>378.1</v>
      </c>
      <c r="D581" s="26">
        <v>200</v>
      </c>
      <c r="E581" s="26">
        <v>200</v>
      </c>
      <c r="F581" s="26">
        <v>178</v>
      </c>
      <c r="H581" s="3" t="str">
        <f t="shared" si="8"/>
        <v>12003</v>
      </c>
    </row>
    <row r="582" spans="1:8" x14ac:dyDescent="0.25">
      <c r="A582" s="142">
        <v>120032922</v>
      </c>
      <c r="B582" s="210" t="s">
        <v>624</v>
      </c>
      <c r="C582" s="152">
        <v>3000</v>
      </c>
      <c r="D582" s="26">
        <v>3000</v>
      </c>
      <c r="E582" s="26">
        <v>3000</v>
      </c>
      <c r="F582" s="26">
        <v>0</v>
      </c>
      <c r="H582" s="3" t="str">
        <f t="shared" si="8"/>
        <v>12003</v>
      </c>
    </row>
    <row r="583" spans="1:8" x14ac:dyDescent="0.25">
      <c r="A583" s="142">
        <v>120033011</v>
      </c>
      <c r="B583" s="210" t="s">
        <v>625</v>
      </c>
      <c r="C583" s="152">
        <v>0</v>
      </c>
      <c r="D583" s="26">
        <v>0</v>
      </c>
      <c r="E583" s="26">
        <v>0</v>
      </c>
      <c r="F583" s="26">
        <v>0</v>
      </c>
      <c r="H583" s="3" t="str">
        <f t="shared" si="8"/>
        <v>12003</v>
      </c>
    </row>
    <row r="584" spans="1:8" x14ac:dyDescent="0.25">
      <c r="A584" s="142">
        <v>120034600</v>
      </c>
      <c r="B584" s="210" t="s">
        <v>626</v>
      </c>
      <c r="C584" s="152">
        <v>15876.65</v>
      </c>
      <c r="D584" s="26">
        <v>12100</v>
      </c>
      <c r="E584" s="26">
        <v>13500</v>
      </c>
      <c r="F584" s="26">
        <v>2377</v>
      </c>
      <c r="H584" s="3" t="str">
        <f t="shared" si="8"/>
        <v>12003</v>
      </c>
    </row>
    <row r="585" spans="1:8" x14ac:dyDescent="0.25">
      <c r="A585" s="142">
        <v>120034610</v>
      </c>
      <c r="B585" s="210" t="s">
        <v>627</v>
      </c>
      <c r="C585" s="152">
        <v>351181.65</v>
      </c>
      <c r="D585" s="26">
        <v>308900</v>
      </c>
      <c r="E585" s="26">
        <v>322800</v>
      </c>
      <c r="F585" s="26">
        <v>28382</v>
      </c>
      <c r="H585" s="3" t="str">
        <f t="shared" si="8"/>
        <v>12003</v>
      </c>
    </row>
    <row r="586" spans="1:8" x14ac:dyDescent="0.25">
      <c r="A586" s="142">
        <v>120034611</v>
      </c>
      <c r="B586" s="210" t="s">
        <v>628</v>
      </c>
      <c r="C586" s="152">
        <v>41076.33</v>
      </c>
      <c r="D586" s="26">
        <v>50600</v>
      </c>
      <c r="E586" s="26">
        <v>43400</v>
      </c>
      <c r="F586" s="26">
        <v>-2324</v>
      </c>
      <c r="H586" s="3" t="str">
        <f t="shared" ref="H586:H649" si="9">LEFT(A586,5)</f>
        <v>12003</v>
      </c>
    </row>
    <row r="587" spans="1:8" x14ac:dyDescent="0.25">
      <c r="A587" s="142">
        <v>120034618</v>
      </c>
      <c r="B587" s="210" t="s">
        <v>629</v>
      </c>
      <c r="C587" s="152">
        <v>0</v>
      </c>
      <c r="D587" s="26">
        <v>0</v>
      </c>
      <c r="E587" s="26">
        <v>0</v>
      </c>
      <c r="F587" s="26">
        <v>0</v>
      </c>
      <c r="H587" s="3" t="str">
        <f t="shared" si="9"/>
        <v>12003</v>
      </c>
    </row>
    <row r="588" spans="1:8" x14ac:dyDescent="0.25">
      <c r="A588" s="142">
        <v>120034619</v>
      </c>
      <c r="B588" s="210" t="s">
        <v>630</v>
      </c>
      <c r="C588" s="152">
        <v>5099.6899999999996</v>
      </c>
      <c r="D588" s="26">
        <v>5600</v>
      </c>
      <c r="E588" s="26">
        <v>6100</v>
      </c>
      <c r="F588" s="26">
        <v>-1000</v>
      </c>
      <c r="H588" s="3" t="str">
        <f t="shared" si="9"/>
        <v>12003</v>
      </c>
    </row>
    <row r="589" spans="1:8" x14ac:dyDescent="0.25">
      <c r="A589" s="142">
        <v>120034630</v>
      </c>
      <c r="B589" s="210" t="s">
        <v>631</v>
      </c>
      <c r="C589" s="152">
        <v>385000</v>
      </c>
      <c r="D589" s="26">
        <v>300000</v>
      </c>
      <c r="E589" s="26">
        <v>300000</v>
      </c>
      <c r="F589" s="26">
        <v>85000</v>
      </c>
      <c r="H589" s="3" t="str">
        <f t="shared" si="9"/>
        <v>12003</v>
      </c>
    </row>
    <row r="590" spans="1:8" x14ac:dyDescent="0.25">
      <c r="A590" s="142">
        <v>120035007</v>
      </c>
      <c r="B590" s="210" t="s">
        <v>632</v>
      </c>
      <c r="C590" s="152">
        <v>720</v>
      </c>
      <c r="D590" s="26">
        <v>0</v>
      </c>
      <c r="E590" s="26">
        <v>0</v>
      </c>
      <c r="F590" s="26">
        <v>720</v>
      </c>
      <c r="H590" s="3" t="str">
        <f t="shared" si="9"/>
        <v>12003</v>
      </c>
    </row>
    <row r="591" spans="1:8" x14ac:dyDescent="0.25">
      <c r="A591" s="142">
        <v>120035016</v>
      </c>
      <c r="B591" s="210" t="s">
        <v>633</v>
      </c>
      <c r="C591" s="152">
        <v>0</v>
      </c>
      <c r="D591" s="26">
        <v>0</v>
      </c>
      <c r="E591" s="26">
        <v>0</v>
      </c>
      <c r="F591" s="26">
        <v>0</v>
      </c>
      <c r="H591" s="3" t="str">
        <f t="shared" si="9"/>
        <v>12003</v>
      </c>
    </row>
    <row r="592" spans="1:8" x14ac:dyDescent="0.25">
      <c r="A592" s="142">
        <v>120035127</v>
      </c>
      <c r="B592" s="210" t="s">
        <v>634</v>
      </c>
      <c r="C592" s="152">
        <v>0</v>
      </c>
      <c r="D592" s="26">
        <v>0</v>
      </c>
      <c r="E592" s="26">
        <v>0</v>
      </c>
      <c r="F592" s="26">
        <v>0</v>
      </c>
      <c r="H592" s="3" t="str">
        <f t="shared" si="9"/>
        <v>12003</v>
      </c>
    </row>
    <row r="593" spans="1:8" x14ac:dyDescent="0.25">
      <c r="A593" s="142">
        <v>120035141</v>
      </c>
      <c r="B593" s="210" t="s">
        <v>635</v>
      </c>
      <c r="C593" s="152">
        <v>0</v>
      </c>
      <c r="D593" s="26">
        <v>0</v>
      </c>
      <c r="E593" s="26">
        <v>0</v>
      </c>
      <c r="F593" s="26">
        <v>0</v>
      </c>
      <c r="H593" s="3" t="str">
        <f t="shared" si="9"/>
        <v>12003</v>
      </c>
    </row>
    <row r="594" spans="1:8" x14ac:dyDescent="0.25">
      <c r="A594" s="142">
        <v>120035146</v>
      </c>
      <c r="B594" s="210" t="s">
        <v>636</v>
      </c>
      <c r="C594" s="152">
        <v>5200</v>
      </c>
      <c r="D594" s="26">
        <v>5200</v>
      </c>
      <c r="E594" s="26">
        <v>5200</v>
      </c>
      <c r="F594" s="26">
        <v>0</v>
      </c>
      <c r="H594" s="3" t="str">
        <f t="shared" si="9"/>
        <v>12003</v>
      </c>
    </row>
    <row r="595" spans="1:8" x14ac:dyDescent="0.25">
      <c r="A595" s="142">
        <v>120035157</v>
      </c>
      <c r="B595" s="210" t="s">
        <v>637</v>
      </c>
      <c r="C595" s="152">
        <v>300</v>
      </c>
      <c r="D595" s="26">
        <v>5000</v>
      </c>
      <c r="E595" s="26">
        <v>3000</v>
      </c>
      <c r="F595" s="26">
        <v>-2700</v>
      </c>
      <c r="H595" s="3" t="str">
        <f t="shared" si="9"/>
        <v>12003</v>
      </c>
    </row>
    <row r="596" spans="1:8" x14ac:dyDescent="0.25">
      <c r="A596" s="142">
        <v>120035158</v>
      </c>
      <c r="B596" s="210" t="s">
        <v>638</v>
      </c>
      <c r="C596" s="152">
        <v>135</v>
      </c>
      <c r="D596" s="26">
        <v>2500</v>
      </c>
      <c r="E596" s="26">
        <v>2500</v>
      </c>
      <c r="F596" s="26">
        <v>-2365</v>
      </c>
      <c r="H596" s="3" t="str">
        <f t="shared" si="9"/>
        <v>12003</v>
      </c>
    </row>
    <row r="597" spans="1:8" x14ac:dyDescent="0.25">
      <c r="A597" s="142">
        <v>120039051</v>
      </c>
      <c r="B597" s="210" t="s">
        <v>639</v>
      </c>
      <c r="C597" s="152">
        <v>0</v>
      </c>
      <c r="D597" s="26">
        <v>0</v>
      </c>
      <c r="E597" s="26">
        <v>0</v>
      </c>
      <c r="F597" s="26">
        <v>0</v>
      </c>
      <c r="H597" s="3" t="str">
        <f t="shared" si="9"/>
        <v>12003</v>
      </c>
    </row>
    <row r="598" spans="1:8" x14ac:dyDescent="0.25">
      <c r="A598" s="142">
        <v>120039060</v>
      </c>
      <c r="B598" s="210" t="s">
        <v>640</v>
      </c>
      <c r="C598" s="152">
        <v>0</v>
      </c>
      <c r="D598" s="26">
        <v>0</v>
      </c>
      <c r="E598" s="26">
        <v>0</v>
      </c>
      <c r="F598" s="26">
        <v>0</v>
      </c>
      <c r="H598" s="3" t="str">
        <f t="shared" si="9"/>
        <v>12003</v>
      </c>
    </row>
    <row r="599" spans="1:8" x14ac:dyDescent="0.25">
      <c r="A599" s="142">
        <v>120039100</v>
      </c>
      <c r="B599" s="210" t="s">
        <v>617</v>
      </c>
      <c r="C599" s="152">
        <v>-4951.7</v>
      </c>
      <c r="D599" s="26">
        <v>-3000</v>
      </c>
      <c r="E599" s="26">
        <v>-3000</v>
      </c>
      <c r="F599" s="26">
        <v>-1952</v>
      </c>
      <c r="H599" s="3" t="str">
        <f t="shared" si="9"/>
        <v>12003</v>
      </c>
    </row>
    <row r="600" spans="1:8" x14ac:dyDescent="0.25">
      <c r="A600" s="142">
        <v>120039201</v>
      </c>
      <c r="B600" s="210" t="s">
        <v>641</v>
      </c>
      <c r="C600" s="152">
        <v>0</v>
      </c>
      <c r="D600" s="26">
        <v>0</v>
      </c>
      <c r="E600" s="26">
        <v>0</v>
      </c>
      <c r="F600" s="26">
        <v>0</v>
      </c>
      <c r="H600" s="3" t="str">
        <f t="shared" si="9"/>
        <v>12003</v>
      </c>
    </row>
    <row r="601" spans="1:8" x14ac:dyDescent="0.25">
      <c r="A601" s="142">
        <v>120039210</v>
      </c>
      <c r="B601" s="210" t="s">
        <v>642</v>
      </c>
      <c r="C601" s="152">
        <v>0</v>
      </c>
      <c r="D601" s="26">
        <v>0</v>
      </c>
      <c r="E601" s="26">
        <v>0</v>
      </c>
      <c r="F601" s="26">
        <v>0</v>
      </c>
      <c r="H601" s="3" t="str">
        <f t="shared" si="9"/>
        <v>12003</v>
      </c>
    </row>
    <row r="602" spans="1:8" x14ac:dyDescent="0.25">
      <c r="A602" s="142">
        <v>120039356</v>
      </c>
      <c r="B602" s="210" t="s">
        <v>643</v>
      </c>
      <c r="C602" s="152">
        <v>0</v>
      </c>
      <c r="D602" s="26">
        <v>0</v>
      </c>
      <c r="E602" s="26">
        <v>0</v>
      </c>
      <c r="F602" s="26">
        <v>0</v>
      </c>
      <c r="H602" s="3" t="str">
        <f t="shared" si="9"/>
        <v>12003</v>
      </c>
    </row>
    <row r="603" spans="1:8" x14ac:dyDescent="0.25">
      <c r="A603" s="142">
        <v>120039601</v>
      </c>
      <c r="B603" s="210" t="s">
        <v>644</v>
      </c>
      <c r="C603" s="152">
        <v>-55</v>
      </c>
      <c r="D603" s="26">
        <v>0</v>
      </c>
      <c r="E603" s="26">
        <v>0</v>
      </c>
      <c r="F603" s="26">
        <v>-55</v>
      </c>
      <c r="H603" s="3" t="str">
        <f t="shared" si="9"/>
        <v>12003</v>
      </c>
    </row>
    <row r="604" spans="1:8" x14ac:dyDescent="0.25">
      <c r="A604" s="30">
        <v>125010100</v>
      </c>
      <c r="B604" t="s">
        <v>645</v>
      </c>
      <c r="C604" s="26">
        <v>10310.700000000001</v>
      </c>
      <c r="D604" s="26">
        <v>23300</v>
      </c>
      <c r="E604" s="26">
        <v>10300</v>
      </c>
      <c r="F604" s="26">
        <v>11</v>
      </c>
      <c r="H604" s="3" t="str">
        <f t="shared" si="9"/>
        <v>12501</v>
      </c>
    </row>
    <row r="605" spans="1:8" x14ac:dyDescent="0.25">
      <c r="A605" s="30">
        <v>125010101</v>
      </c>
      <c r="B605" t="s">
        <v>646</v>
      </c>
      <c r="C605" s="26">
        <v>-258</v>
      </c>
      <c r="D605" s="26">
        <v>0</v>
      </c>
      <c r="E605" s="26">
        <v>0</v>
      </c>
      <c r="F605" s="26">
        <v>-258</v>
      </c>
      <c r="H605" s="3" t="str">
        <f t="shared" si="9"/>
        <v>12501</v>
      </c>
    </row>
    <row r="606" spans="1:8" x14ac:dyDescent="0.25">
      <c r="A606" s="30">
        <v>125010102</v>
      </c>
      <c r="B606" t="s">
        <v>647</v>
      </c>
      <c r="C606" s="26">
        <v>1100.04</v>
      </c>
      <c r="D606" s="26">
        <v>1100</v>
      </c>
      <c r="E606" s="26">
        <v>1100</v>
      </c>
      <c r="F606" s="26">
        <v>0</v>
      </c>
      <c r="H606" s="3" t="str">
        <f t="shared" si="9"/>
        <v>12501</v>
      </c>
    </row>
    <row r="607" spans="1:8" x14ac:dyDescent="0.25">
      <c r="A607" s="30">
        <v>125010120</v>
      </c>
      <c r="B607" t="s">
        <v>648</v>
      </c>
      <c r="C607" s="26">
        <v>845.64</v>
      </c>
      <c r="D607" s="26">
        <v>0</v>
      </c>
      <c r="E607" s="26">
        <v>0</v>
      </c>
      <c r="F607" s="26">
        <v>846</v>
      </c>
      <c r="H607" s="3" t="str">
        <f t="shared" si="9"/>
        <v>12501</v>
      </c>
    </row>
    <row r="608" spans="1:8" x14ac:dyDescent="0.25">
      <c r="A608" s="30">
        <v>125011149</v>
      </c>
      <c r="B608" t="s">
        <v>649</v>
      </c>
      <c r="C608" s="26">
        <v>0</v>
      </c>
      <c r="D608" s="26">
        <v>100</v>
      </c>
      <c r="E608" s="26">
        <v>100</v>
      </c>
      <c r="F608" s="26">
        <v>-100</v>
      </c>
      <c r="H608" s="3" t="str">
        <f t="shared" si="9"/>
        <v>12501</v>
      </c>
    </row>
    <row r="609" spans="1:8" x14ac:dyDescent="0.25">
      <c r="A609" s="30">
        <v>125011400</v>
      </c>
      <c r="B609" t="s">
        <v>650</v>
      </c>
      <c r="C609" s="26">
        <v>0</v>
      </c>
      <c r="D609" s="26">
        <v>2400</v>
      </c>
      <c r="E609" s="26">
        <v>2000</v>
      </c>
      <c r="F609" s="26">
        <v>-2000</v>
      </c>
      <c r="H609" s="3" t="str">
        <f t="shared" si="9"/>
        <v>12501</v>
      </c>
    </row>
    <row r="610" spans="1:8" x14ac:dyDescent="0.25">
      <c r="A610" s="30">
        <v>125011500</v>
      </c>
      <c r="B610" t="s">
        <v>651</v>
      </c>
      <c r="C610" s="26">
        <v>7050.52</v>
      </c>
      <c r="D610" s="26">
        <v>0</v>
      </c>
      <c r="E610" s="26">
        <v>7000</v>
      </c>
      <c r="F610" s="26">
        <v>51</v>
      </c>
      <c r="H610" s="3" t="str">
        <f t="shared" si="9"/>
        <v>12501</v>
      </c>
    </row>
    <row r="611" spans="1:8" x14ac:dyDescent="0.25">
      <c r="A611" s="30">
        <v>125011501</v>
      </c>
      <c r="B611" t="s">
        <v>652</v>
      </c>
      <c r="C611" s="26">
        <v>0</v>
      </c>
      <c r="D611" s="26">
        <v>0</v>
      </c>
      <c r="E611" s="26">
        <v>0</v>
      </c>
      <c r="F611" s="26">
        <v>0</v>
      </c>
      <c r="H611" s="3" t="str">
        <f t="shared" si="9"/>
        <v>12501</v>
      </c>
    </row>
    <row r="612" spans="1:8" x14ac:dyDescent="0.25">
      <c r="A612" s="30">
        <v>125011502</v>
      </c>
      <c r="B612" t="s">
        <v>653</v>
      </c>
      <c r="C612" s="26">
        <v>28.65</v>
      </c>
      <c r="D612" s="26">
        <v>0</v>
      </c>
      <c r="E612" s="26">
        <v>0</v>
      </c>
      <c r="F612" s="26">
        <v>29</v>
      </c>
      <c r="H612" s="3" t="str">
        <f t="shared" si="9"/>
        <v>12501</v>
      </c>
    </row>
    <row r="613" spans="1:8" x14ac:dyDescent="0.25">
      <c r="A613" s="30">
        <v>125011620</v>
      </c>
      <c r="B613" t="s">
        <v>654</v>
      </c>
      <c r="C613" s="26">
        <v>131.44</v>
      </c>
      <c r="D613" s="26">
        <v>100</v>
      </c>
      <c r="E613" s="26">
        <v>100</v>
      </c>
      <c r="F613" s="26">
        <v>31</v>
      </c>
      <c r="H613" s="3" t="str">
        <f t="shared" si="9"/>
        <v>12501</v>
      </c>
    </row>
    <row r="614" spans="1:8" x14ac:dyDescent="0.25">
      <c r="A614" s="30">
        <v>125012000</v>
      </c>
      <c r="B614" t="s">
        <v>655</v>
      </c>
      <c r="C614" s="26">
        <v>0</v>
      </c>
      <c r="D614" s="26">
        <v>200</v>
      </c>
      <c r="E614" s="26">
        <v>0</v>
      </c>
      <c r="F614" s="26">
        <v>0</v>
      </c>
      <c r="H614" s="3" t="str">
        <f t="shared" si="9"/>
        <v>12501</v>
      </c>
    </row>
    <row r="615" spans="1:8" x14ac:dyDescent="0.25">
      <c r="A615" s="30">
        <v>125012300</v>
      </c>
      <c r="B615" t="s">
        <v>656</v>
      </c>
      <c r="C615" s="26">
        <v>0</v>
      </c>
      <c r="D615" s="26">
        <v>100</v>
      </c>
      <c r="E615" s="26">
        <v>0</v>
      </c>
      <c r="F615" s="26">
        <v>0</v>
      </c>
      <c r="H615" s="3" t="str">
        <f t="shared" si="9"/>
        <v>12501</v>
      </c>
    </row>
    <row r="616" spans="1:8" x14ac:dyDescent="0.25">
      <c r="A616" s="30">
        <v>125012416</v>
      </c>
      <c r="B616" t="s">
        <v>657</v>
      </c>
      <c r="C616" s="26">
        <v>0</v>
      </c>
      <c r="D616" s="26">
        <v>0</v>
      </c>
      <c r="E616" s="26">
        <v>0</v>
      </c>
      <c r="F616" s="26">
        <v>0</v>
      </c>
      <c r="H616" s="3" t="str">
        <f t="shared" si="9"/>
        <v>12501</v>
      </c>
    </row>
    <row r="617" spans="1:8" x14ac:dyDescent="0.25">
      <c r="A617" s="30">
        <v>125012510</v>
      </c>
      <c r="B617" t="s">
        <v>658</v>
      </c>
      <c r="C617" s="26">
        <v>345.3</v>
      </c>
      <c r="D617" s="26">
        <v>300</v>
      </c>
      <c r="E617" s="26">
        <v>300</v>
      </c>
      <c r="F617" s="26">
        <v>45</v>
      </c>
      <c r="H617" s="3" t="str">
        <f t="shared" si="9"/>
        <v>12501</v>
      </c>
    </row>
    <row r="618" spans="1:8" x14ac:dyDescent="0.25">
      <c r="A618" s="30">
        <v>125012706</v>
      </c>
      <c r="B618" t="s">
        <v>659</v>
      </c>
      <c r="C618" s="26">
        <v>31.24</v>
      </c>
      <c r="D618" s="26">
        <v>0</v>
      </c>
      <c r="E618" s="26">
        <v>0</v>
      </c>
      <c r="F618" s="26">
        <v>31</v>
      </c>
      <c r="H618" s="3" t="str">
        <f t="shared" si="9"/>
        <v>12501</v>
      </c>
    </row>
    <row r="619" spans="1:8" x14ac:dyDescent="0.25">
      <c r="A619" s="30">
        <v>125014610</v>
      </c>
      <c r="B619" t="s">
        <v>660</v>
      </c>
      <c r="C619" s="26">
        <v>922.79</v>
      </c>
      <c r="D619" s="26">
        <v>800</v>
      </c>
      <c r="E619" s="26">
        <v>800</v>
      </c>
      <c r="F619" s="26">
        <v>123</v>
      </c>
      <c r="H619" s="3" t="str">
        <f t="shared" si="9"/>
        <v>12501</v>
      </c>
    </row>
    <row r="620" spans="1:8" x14ac:dyDescent="0.25">
      <c r="A620" s="30">
        <v>125014611</v>
      </c>
      <c r="B620" t="s">
        <v>661</v>
      </c>
      <c r="C620" s="26">
        <v>733.51</v>
      </c>
      <c r="D620" s="26">
        <v>900</v>
      </c>
      <c r="E620" s="26">
        <v>800</v>
      </c>
      <c r="F620" s="26">
        <v>-66</v>
      </c>
      <c r="H620" s="3" t="str">
        <f t="shared" si="9"/>
        <v>12501</v>
      </c>
    </row>
    <row r="621" spans="1:8" x14ac:dyDescent="0.25">
      <c r="A621" s="30">
        <v>125014622</v>
      </c>
      <c r="B621" t="s">
        <v>662</v>
      </c>
      <c r="C621" s="26">
        <v>259.95</v>
      </c>
      <c r="D621" s="26">
        <v>200</v>
      </c>
      <c r="E621" s="26">
        <v>200</v>
      </c>
      <c r="F621" s="26">
        <v>60</v>
      </c>
      <c r="H621" s="3" t="str">
        <f t="shared" si="9"/>
        <v>12501</v>
      </c>
    </row>
    <row r="622" spans="1:8" x14ac:dyDescent="0.25">
      <c r="A622" s="30">
        <v>125020100</v>
      </c>
      <c r="B622" t="s">
        <v>663</v>
      </c>
      <c r="C622" s="26">
        <v>0</v>
      </c>
      <c r="D622" s="26">
        <v>10900</v>
      </c>
      <c r="E622" s="26">
        <v>0</v>
      </c>
      <c r="F622" s="26">
        <v>0</v>
      </c>
      <c r="H622" s="3" t="str">
        <f t="shared" si="9"/>
        <v>12502</v>
      </c>
    </row>
    <row r="623" spans="1:8" x14ac:dyDescent="0.25">
      <c r="A623" s="30">
        <v>125020101</v>
      </c>
      <c r="B623" t="s">
        <v>664</v>
      </c>
      <c r="C623" s="26">
        <v>0</v>
      </c>
      <c r="D623" s="26">
        <v>0</v>
      </c>
      <c r="E623" s="26">
        <v>0</v>
      </c>
      <c r="F623" s="26">
        <v>0</v>
      </c>
      <c r="H623" s="3" t="str">
        <f t="shared" si="9"/>
        <v>12502</v>
      </c>
    </row>
    <row r="624" spans="1:8" x14ac:dyDescent="0.25">
      <c r="A624" s="30">
        <v>125020102</v>
      </c>
      <c r="B624" t="s">
        <v>665</v>
      </c>
      <c r="C624" s="26">
        <v>500.04</v>
      </c>
      <c r="D624" s="26">
        <v>500</v>
      </c>
      <c r="E624" s="26">
        <v>500</v>
      </c>
      <c r="F624" s="26">
        <v>0</v>
      </c>
      <c r="H624" s="3" t="str">
        <f t="shared" si="9"/>
        <v>12502</v>
      </c>
    </row>
    <row r="625" spans="1:8" x14ac:dyDescent="0.25">
      <c r="A625" s="30">
        <v>125020120</v>
      </c>
      <c r="B625" t="s">
        <v>666</v>
      </c>
      <c r="C625" s="26">
        <v>0</v>
      </c>
      <c r="D625" s="26">
        <v>0</v>
      </c>
      <c r="E625" s="26">
        <v>0</v>
      </c>
      <c r="F625" s="26">
        <v>0</v>
      </c>
      <c r="H625" s="3" t="str">
        <f t="shared" si="9"/>
        <v>12502</v>
      </c>
    </row>
    <row r="626" spans="1:8" x14ac:dyDescent="0.25">
      <c r="A626" s="30">
        <v>125020930</v>
      </c>
      <c r="B626" t="s">
        <v>667</v>
      </c>
      <c r="C626" s="26">
        <v>0</v>
      </c>
      <c r="D626" s="26">
        <v>0</v>
      </c>
      <c r="E626" s="26">
        <v>0</v>
      </c>
      <c r="F626" s="26">
        <v>0</v>
      </c>
      <c r="H626" s="3" t="str">
        <f t="shared" si="9"/>
        <v>12502</v>
      </c>
    </row>
    <row r="627" spans="1:8" x14ac:dyDescent="0.25">
      <c r="A627" s="30">
        <v>125021149</v>
      </c>
      <c r="B627" t="s">
        <v>668</v>
      </c>
      <c r="C627" s="26">
        <v>0</v>
      </c>
      <c r="D627" s="26">
        <v>100</v>
      </c>
      <c r="E627" s="26">
        <v>100</v>
      </c>
      <c r="F627" s="26">
        <v>-100</v>
      </c>
      <c r="H627" s="3" t="str">
        <f t="shared" si="9"/>
        <v>12502</v>
      </c>
    </row>
    <row r="628" spans="1:8" x14ac:dyDescent="0.25">
      <c r="A628" s="30">
        <v>125021400</v>
      </c>
      <c r="B628" t="s">
        <v>669</v>
      </c>
      <c r="C628" s="26">
        <v>0</v>
      </c>
      <c r="D628" s="26">
        <v>3200</v>
      </c>
      <c r="E628" s="26">
        <v>2600</v>
      </c>
      <c r="F628" s="26">
        <v>-2600</v>
      </c>
      <c r="H628" s="3" t="str">
        <f t="shared" si="9"/>
        <v>12502</v>
      </c>
    </row>
    <row r="629" spans="1:8" x14ac:dyDescent="0.25">
      <c r="A629" s="30">
        <v>125021500</v>
      </c>
      <c r="B629" t="s">
        <v>670</v>
      </c>
      <c r="C629" s="26">
        <v>12146.85</v>
      </c>
      <c r="D629" s="26">
        <v>0</v>
      </c>
      <c r="E629" s="26">
        <v>12100</v>
      </c>
      <c r="F629" s="26">
        <v>47</v>
      </c>
      <c r="H629" s="3" t="str">
        <f t="shared" si="9"/>
        <v>12502</v>
      </c>
    </row>
    <row r="630" spans="1:8" x14ac:dyDescent="0.25">
      <c r="A630" s="30">
        <v>125021501</v>
      </c>
      <c r="B630" t="s">
        <v>671</v>
      </c>
      <c r="C630" s="26">
        <v>0</v>
      </c>
      <c r="D630" s="26">
        <v>0</v>
      </c>
      <c r="E630" s="26">
        <v>0</v>
      </c>
      <c r="F630" s="26">
        <v>0</v>
      </c>
      <c r="H630" s="3" t="str">
        <f t="shared" si="9"/>
        <v>12502</v>
      </c>
    </row>
    <row r="631" spans="1:8" x14ac:dyDescent="0.25">
      <c r="A631" s="30">
        <v>125021502</v>
      </c>
      <c r="B631" t="s">
        <v>672</v>
      </c>
      <c r="C631" s="26">
        <v>2.8</v>
      </c>
      <c r="D631" s="26">
        <v>0</v>
      </c>
      <c r="E631" s="26">
        <v>0</v>
      </c>
      <c r="F631" s="26">
        <v>3</v>
      </c>
      <c r="H631" s="3" t="str">
        <f t="shared" si="9"/>
        <v>12502</v>
      </c>
    </row>
    <row r="632" spans="1:8" x14ac:dyDescent="0.25">
      <c r="A632" s="30">
        <v>125022000</v>
      </c>
      <c r="B632" t="s">
        <v>673</v>
      </c>
      <c r="C632" s="26">
        <v>0</v>
      </c>
      <c r="D632" s="26">
        <v>100</v>
      </c>
      <c r="E632" s="26">
        <v>0</v>
      </c>
      <c r="F632" s="26">
        <v>0</v>
      </c>
      <c r="H632" s="3" t="str">
        <f t="shared" si="9"/>
        <v>12502</v>
      </c>
    </row>
    <row r="633" spans="1:8" x14ac:dyDescent="0.25">
      <c r="A633" s="30">
        <v>125022300</v>
      </c>
      <c r="B633" t="s">
        <v>674</v>
      </c>
      <c r="C633" s="26">
        <v>0</v>
      </c>
      <c r="D633" s="26">
        <v>100</v>
      </c>
      <c r="E633" s="26">
        <v>0</v>
      </c>
      <c r="F633" s="26">
        <v>0</v>
      </c>
      <c r="H633" s="3" t="str">
        <f t="shared" si="9"/>
        <v>12502</v>
      </c>
    </row>
    <row r="634" spans="1:8" x14ac:dyDescent="0.25">
      <c r="A634" s="30">
        <v>125022510</v>
      </c>
      <c r="B634" t="s">
        <v>675</v>
      </c>
      <c r="C634" s="26">
        <v>161.54</v>
      </c>
      <c r="D634" s="26">
        <v>0</v>
      </c>
      <c r="E634" s="26">
        <v>200</v>
      </c>
      <c r="F634" s="26">
        <v>-38</v>
      </c>
      <c r="H634" s="3" t="str">
        <f t="shared" si="9"/>
        <v>12502</v>
      </c>
    </row>
    <row r="635" spans="1:8" x14ac:dyDescent="0.25">
      <c r="A635" s="30">
        <v>125022706</v>
      </c>
      <c r="B635" t="s">
        <v>676</v>
      </c>
      <c r="C635" s="26">
        <v>0</v>
      </c>
      <c r="D635" s="26">
        <v>0</v>
      </c>
      <c r="E635" s="26">
        <v>0</v>
      </c>
      <c r="F635" s="26">
        <v>0</v>
      </c>
      <c r="H635" s="3" t="str">
        <f t="shared" si="9"/>
        <v>12502</v>
      </c>
    </row>
    <row r="636" spans="1:8" x14ac:dyDescent="0.25">
      <c r="A636" s="30">
        <v>125024610</v>
      </c>
      <c r="B636" t="s">
        <v>677</v>
      </c>
      <c r="C636" s="26">
        <v>575.45000000000005</v>
      </c>
      <c r="D636" s="26">
        <v>400</v>
      </c>
      <c r="E636" s="26">
        <v>500</v>
      </c>
      <c r="F636" s="26">
        <v>75</v>
      </c>
      <c r="H636" s="3" t="str">
        <f t="shared" si="9"/>
        <v>12502</v>
      </c>
    </row>
    <row r="637" spans="1:8" x14ac:dyDescent="0.25">
      <c r="A637" s="30">
        <v>125024611</v>
      </c>
      <c r="B637" t="s">
        <v>678</v>
      </c>
      <c r="C637" s="26">
        <v>733.51</v>
      </c>
      <c r="D637" s="26">
        <v>900</v>
      </c>
      <c r="E637" s="26">
        <v>800</v>
      </c>
      <c r="F637" s="26">
        <v>-66</v>
      </c>
      <c r="H637" s="3" t="str">
        <f t="shared" si="9"/>
        <v>12502</v>
      </c>
    </row>
    <row r="638" spans="1:8" x14ac:dyDescent="0.25">
      <c r="A638" s="30">
        <v>125029200</v>
      </c>
      <c r="B638" t="s">
        <v>679</v>
      </c>
      <c r="C638" s="26">
        <v>0</v>
      </c>
      <c r="D638" s="26">
        <v>0</v>
      </c>
      <c r="E638" s="26">
        <v>0</v>
      </c>
      <c r="F638" s="26">
        <v>0</v>
      </c>
      <c r="H638" s="3" t="str">
        <f t="shared" si="9"/>
        <v>12502</v>
      </c>
    </row>
    <row r="639" spans="1:8" x14ac:dyDescent="0.25">
      <c r="A639" s="30">
        <v>125030100</v>
      </c>
      <c r="B639" t="s">
        <v>680</v>
      </c>
      <c r="C639" s="26">
        <v>0</v>
      </c>
      <c r="D639" s="26">
        <v>21800</v>
      </c>
      <c r="E639" s="26">
        <v>0</v>
      </c>
      <c r="F639" s="26">
        <v>0</v>
      </c>
      <c r="H639" s="3" t="str">
        <f t="shared" si="9"/>
        <v>12503</v>
      </c>
    </row>
    <row r="640" spans="1:8" x14ac:dyDescent="0.25">
      <c r="A640" s="30">
        <v>125030101</v>
      </c>
      <c r="B640" t="s">
        <v>681</v>
      </c>
      <c r="C640" s="26">
        <v>0</v>
      </c>
      <c r="D640" s="26">
        <v>0</v>
      </c>
      <c r="E640" s="26">
        <v>0</v>
      </c>
      <c r="F640" s="26">
        <v>0</v>
      </c>
      <c r="H640" s="3" t="str">
        <f t="shared" si="9"/>
        <v>12503</v>
      </c>
    </row>
    <row r="641" spans="1:8" x14ac:dyDescent="0.25">
      <c r="A641" s="30">
        <v>125030102</v>
      </c>
      <c r="B641" t="s">
        <v>682</v>
      </c>
      <c r="C641" s="26">
        <v>999.96</v>
      </c>
      <c r="D641" s="26">
        <v>1000</v>
      </c>
      <c r="E641" s="26">
        <v>1000</v>
      </c>
      <c r="F641" s="26">
        <v>0</v>
      </c>
      <c r="H641" s="3" t="str">
        <f t="shared" si="9"/>
        <v>12503</v>
      </c>
    </row>
    <row r="642" spans="1:8" x14ac:dyDescent="0.25">
      <c r="A642" s="30">
        <v>125030120</v>
      </c>
      <c r="B642" t="s">
        <v>683</v>
      </c>
      <c r="C642" s="26">
        <v>0</v>
      </c>
      <c r="D642" s="26">
        <v>0</v>
      </c>
      <c r="E642" s="26">
        <v>0</v>
      </c>
      <c r="F642" s="26">
        <v>0</v>
      </c>
      <c r="H642" s="3" t="str">
        <f t="shared" si="9"/>
        <v>12503</v>
      </c>
    </row>
    <row r="643" spans="1:8" x14ac:dyDescent="0.25">
      <c r="A643" s="30">
        <v>125031149</v>
      </c>
      <c r="B643" t="s">
        <v>684</v>
      </c>
      <c r="C643" s="26">
        <v>0</v>
      </c>
      <c r="D643" s="26">
        <v>100</v>
      </c>
      <c r="E643" s="26">
        <v>100</v>
      </c>
      <c r="F643" s="26">
        <v>-100</v>
      </c>
      <c r="H643" s="3" t="str">
        <f t="shared" si="9"/>
        <v>12503</v>
      </c>
    </row>
    <row r="644" spans="1:8" x14ac:dyDescent="0.25">
      <c r="A644" s="30">
        <v>125031400</v>
      </c>
      <c r="B644" t="s">
        <v>685</v>
      </c>
      <c r="C644" s="26">
        <v>-87.69</v>
      </c>
      <c r="D644" s="26">
        <v>3500</v>
      </c>
      <c r="E644" s="26">
        <v>2900</v>
      </c>
      <c r="F644" s="26">
        <v>-2988</v>
      </c>
      <c r="H644" s="3" t="str">
        <f t="shared" si="9"/>
        <v>12503</v>
      </c>
    </row>
    <row r="645" spans="1:8" x14ac:dyDescent="0.25">
      <c r="A645" s="30">
        <v>125031500</v>
      </c>
      <c r="B645" t="s">
        <v>686</v>
      </c>
      <c r="C645" s="26">
        <v>18514.919999999998</v>
      </c>
      <c r="D645" s="26">
        <v>0</v>
      </c>
      <c r="E645" s="26">
        <v>18500</v>
      </c>
      <c r="F645" s="26">
        <v>14</v>
      </c>
      <c r="H645" s="3" t="str">
        <f t="shared" si="9"/>
        <v>12503</v>
      </c>
    </row>
    <row r="646" spans="1:8" x14ac:dyDescent="0.25">
      <c r="A646" s="30">
        <v>125031501</v>
      </c>
      <c r="B646" t="s">
        <v>687</v>
      </c>
      <c r="C646" s="26">
        <v>0</v>
      </c>
      <c r="D646" s="26">
        <v>0</v>
      </c>
      <c r="E646" s="26">
        <v>0</v>
      </c>
      <c r="F646" s="26">
        <v>0</v>
      </c>
      <c r="H646" s="3" t="str">
        <f t="shared" si="9"/>
        <v>12503</v>
      </c>
    </row>
    <row r="647" spans="1:8" x14ac:dyDescent="0.25">
      <c r="A647" s="30">
        <v>125031502</v>
      </c>
      <c r="B647" t="s">
        <v>688</v>
      </c>
      <c r="C647" s="26">
        <v>0</v>
      </c>
      <c r="D647" s="26">
        <v>0</v>
      </c>
      <c r="E647" s="26">
        <v>0</v>
      </c>
      <c r="F647" s="26">
        <v>0</v>
      </c>
      <c r="H647" s="3" t="str">
        <f t="shared" si="9"/>
        <v>12503</v>
      </c>
    </row>
    <row r="648" spans="1:8" x14ac:dyDescent="0.25">
      <c r="A648" s="30">
        <v>125032000</v>
      </c>
      <c r="B648" t="s">
        <v>689</v>
      </c>
      <c r="C648" s="26">
        <v>2.0499999999999998</v>
      </c>
      <c r="D648" s="26">
        <v>200</v>
      </c>
      <c r="E648" s="26">
        <v>0</v>
      </c>
      <c r="F648" s="26">
        <v>2</v>
      </c>
      <c r="H648" s="3" t="str">
        <f t="shared" si="9"/>
        <v>12503</v>
      </c>
    </row>
    <row r="649" spans="1:8" x14ac:dyDescent="0.25">
      <c r="A649" s="30">
        <v>125032300</v>
      </c>
      <c r="B649" t="s">
        <v>690</v>
      </c>
      <c r="C649" s="26">
        <v>0</v>
      </c>
      <c r="D649" s="26">
        <v>100</v>
      </c>
      <c r="E649" s="26">
        <v>0</v>
      </c>
      <c r="F649" s="26">
        <v>0</v>
      </c>
      <c r="H649" s="3" t="str">
        <f t="shared" si="9"/>
        <v>12503</v>
      </c>
    </row>
    <row r="650" spans="1:8" x14ac:dyDescent="0.25">
      <c r="A650" s="30">
        <v>125032510</v>
      </c>
      <c r="B650" t="s">
        <v>691</v>
      </c>
      <c r="C650" s="26">
        <v>323.07</v>
      </c>
      <c r="D650" s="26">
        <v>0</v>
      </c>
      <c r="E650" s="26">
        <v>300</v>
      </c>
      <c r="F650" s="26">
        <v>23</v>
      </c>
      <c r="H650" s="3" t="str">
        <f t="shared" ref="H650:H713" si="10">LEFT(A650,5)</f>
        <v>12503</v>
      </c>
    </row>
    <row r="651" spans="1:8" x14ac:dyDescent="0.25">
      <c r="A651" s="30">
        <v>125032706</v>
      </c>
      <c r="B651" t="s">
        <v>692</v>
      </c>
      <c r="C651" s="26">
        <v>0</v>
      </c>
      <c r="D651" s="26">
        <v>0</v>
      </c>
      <c r="E651" s="26">
        <v>0</v>
      </c>
      <c r="F651" s="26">
        <v>0</v>
      </c>
      <c r="H651" s="3" t="str">
        <f t="shared" si="10"/>
        <v>12503</v>
      </c>
    </row>
    <row r="652" spans="1:8" x14ac:dyDescent="0.25">
      <c r="A652" s="30">
        <v>125034610</v>
      </c>
      <c r="B652" t="s">
        <v>693</v>
      </c>
      <c r="C652" s="26">
        <v>1074.8599999999999</v>
      </c>
      <c r="D652" s="26">
        <v>900</v>
      </c>
      <c r="E652" s="26">
        <v>900</v>
      </c>
      <c r="F652" s="26">
        <v>175</v>
      </c>
      <c r="H652" s="3" t="str">
        <f t="shared" si="10"/>
        <v>12503</v>
      </c>
    </row>
    <row r="653" spans="1:8" x14ac:dyDescent="0.25">
      <c r="A653" s="30">
        <v>125034611</v>
      </c>
      <c r="B653" t="s">
        <v>694</v>
      </c>
      <c r="C653" s="26">
        <v>733.51</v>
      </c>
      <c r="D653" s="26">
        <v>900</v>
      </c>
      <c r="E653" s="26">
        <v>800</v>
      </c>
      <c r="F653" s="26">
        <v>-66</v>
      </c>
      <c r="H653" s="3" t="str">
        <f t="shared" si="10"/>
        <v>12503</v>
      </c>
    </row>
    <row r="654" spans="1:8" x14ac:dyDescent="0.25">
      <c r="A654" s="30">
        <v>125040100</v>
      </c>
      <c r="B654" t="s">
        <v>695</v>
      </c>
      <c r="C654" s="26">
        <v>0</v>
      </c>
      <c r="D654" s="26">
        <v>10900</v>
      </c>
      <c r="E654" s="26">
        <v>0</v>
      </c>
      <c r="F654" s="26">
        <v>0</v>
      </c>
      <c r="H654" s="3" t="str">
        <f t="shared" si="10"/>
        <v>12504</v>
      </c>
    </row>
    <row r="655" spans="1:8" x14ac:dyDescent="0.25">
      <c r="A655" s="30">
        <v>125040102</v>
      </c>
      <c r="B655" t="s">
        <v>696</v>
      </c>
      <c r="C655" s="26">
        <v>500.04</v>
      </c>
      <c r="D655" s="26">
        <v>500</v>
      </c>
      <c r="E655" s="26">
        <v>500</v>
      </c>
      <c r="F655" s="26">
        <v>0</v>
      </c>
      <c r="H655" s="3" t="str">
        <f t="shared" si="10"/>
        <v>12504</v>
      </c>
    </row>
    <row r="656" spans="1:8" x14ac:dyDescent="0.25">
      <c r="A656" s="30">
        <v>125040120</v>
      </c>
      <c r="B656" t="s">
        <v>697</v>
      </c>
      <c r="C656" s="26">
        <v>0</v>
      </c>
      <c r="D656" s="26">
        <v>0</v>
      </c>
      <c r="E656" s="26">
        <v>0</v>
      </c>
      <c r="F656" s="26">
        <v>0</v>
      </c>
      <c r="H656" s="3" t="str">
        <f t="shared" si="10"/>
        <v>12504</v>
      </c>
    </row>
    <row r="657" spans="1:8" x14ac:dyDescent="0.25">
      <c r="A657" s="30">
        <v>125040930</v>
      </c>
      <c r="B657" t="s">
        <v>698</v>
      </c>
      <c r="C657" s="26">
        <v>0</v>
      </c>
      <c r="D657" s="26">
        <v>0</v>
      </c>
      <c r="E657" s="26">
        <v>0</v>
      </c>
      <c r="F657" s="26">
        <v>0</v>
      </c>
      <c r="H657" s="3" t="str">
        <f t="shared" si="10"/>
        <v>12504</v>
      </c>
    </row>
    <row r="658" spans="1:8" x14ac:dyDescent="0.25">
      <c r="A658" s="30">
        <v>125041149</v>
      </c>
      <c r="B658" t="s">
        <v>699</v>
      </c>
      <c r="C658" s="26">
        <v>0</v>
      </c>
      <c r="D658" s="26">
        <v>100</v>
      </c>
      <c r="E658" s="26">
        <v>100</v>
      </c>
      <c r="F658" s="26">
        <v>-100</v>
      </c>
      <c r="H658" s="3" t="str">
        <f t="shared" si="10"/>
        <v>12504</v>
      </c>
    </row>
    <row r="659" spans="1:8" x14ac:dyDescent="0.25">
      <c r="A659" s="30">
        <v>125041400</v>
      </c>
      <c r="B659" t="s">
        <v>700</v>
      </c>
      <c r="C659" s="26">
        <v>0</v>
      </c>
      <c r="D659" s="26">
        <v>3500</v>
      </c>
      <c r="E659" s="26">
        <v>7100</v>
      </c>
      <c r="F659" s="26">
        <v>-7100</v>
      </c>
      <c r="H659" s="3" t="str">
        <f t="shared" si="10"/>
        <v>12504</v>
      </c>
    </row>
    <row r="660" spans="1:8" x14ac:dyDescent="0.25">
      <c r="A660" s="30">
        <v>125041500</v>
      </c>
      <c r="B660" t="s">
        <v>701</v>
      </c>
      <c r="C660" s="26">
        <v>5184.6899999999996</v>
      </c>
      <c r="D660" s="26">
        <v>0</v>
      </c>
      <c r="E660" s="26">
        <v>5100</v>
      </c>
      <c r="F660" s="26">
        <v>85</v>
      </c>
      <c r="H660" s="3" t="str">
        <f t="shared" si="10"/>
        <v>12504</v>
      </c>
    </row>
    <row r="661" spans="1:8" x14ac:dyDescent="0.25">
      <c r="A661" s="30">
        <v>125041501</v>
      </c>
      <c r="B661" t="s">
        <v>702</v>
      </c>
      <c r="C661" s="26">
        <v>0</v>
      </c>
      <c r="D661" s="26">
        <v>0</v>
      </c>
      <c r="E661" s="26">
        <v>0</v>
      </c>
      <c r="F661" s="26">
        <v>0</v>
      </c>
      <c r="H661" s="3" t="str">
        <f t="shared" si="10"/>
        <v>12504</v>
      </c>
    </row>
    <row r="662" spans="1:8" x14ac:dyDescent="0.25">
      <c r="A662" s="30">
        <v>125041502</v>
      </c>
      <c r="B662" t="s">
        <v>703</v>
      </c>
      <c r="C662" s="26">
        <v>28.65</v>
      </c>
      <c r="D662" s="26">
        <v>0</v>
      </c>
      <c r="E662" s="26">
        <v>0</v>
      </c>
      <c r="F662" s="26">
        <v>29</v>
      </c>
      <c r="H662" s="3" t="str">
        <f t="shared" si="10"/>
        <v>12504</v>
      </c>
    </row>
    <row r="663" spans="1:8" x14ac:dyDescent="0.25">
      <c r="A663" s="30">
        <v>125041620</v>
      </c>
      <c r="B663" t="s">
        <v>704</v>
      </c>
      <c r="C663" s="26">
        <v>0</v>
      </c>
      <c r="D663" s="26">
        <v>100</v>
      </c>
      <c r="E663" s="26">
        <v>100</v>
      </c>
      <c r="F663" s="26">
        <v>-100</v>
      </c>
      <c r="H663" s="3" t="str">
        <f t="shared" si="10"/>
        <v>12504</v>
      </c>
    </row>
    <row r="664" spans="1:8" x14ac:dyDescent="0.25">
      <c r="A664" s="30">
        <v>125042000</v>
      </c>
      <c r="B664" t="s">
        <v>705</v>
      </c>
      <c r="C664" s="26">
        <v>0</v>
      </c>
      <c r="D664" s="26">
        <v>300</v>
      </c>
      <c r="E664" s="26">
        <v>0</v>
      </c>
      <c r="F664" s="26">
        <v>0</v>
      </c>
      <c r="H664" s="3" t="str">
        <f t="shared" si="10"/>
        <v>12504</v>
      </c>
    </row>
    <row r="665" spans="1:8" x14ac:dyDescent="0.25">
      <c r="A665" s="30">
        <v>125042510</v>
      </c>
      <c r="B665" t="s">
        <v>706</v>
      </c>
      <c r="C665" s="26">
        <v>161.54</v>
      </c>
      <c r="D665" s="26">
        <v>0</v>
      </c>
      <c r="E665" s="26">
        <v>200</v>
      </c>
      <c r="F665" s="26">
        <v>-38</v>
      </c>
      <c r="H665" s="3" t="str">
        <f t="shared" si="10"/>
        <v>12504</v>
      </c>
    </row>
    <row r="666" spans="1:8" x14ac:dyDescent="0.25">
      <c r="A666" s="30">
        <v>125044610</v>
      </c>
      <c r="B666" t="s">
        <v>707</v>
      </c>
      <c r="C666" s="26">
        <v>443.66</v>
      </c>
      <c r="D666" s="26">
        <v>300</v>
      </c>
      <c r="E666" s="26">
        <v>400</v>
      </c>
      <c r="F666" s="26">
        <v>44</v>
      </c>
      <c r="H666" s="3" t="str">
        <f t="shared" si="10"/>
        <v>12504</v>
      </c>
    </row>
    <row r="667" spans="1:8" x14ac:dyDescent="0.25">
      <c r="A667" s="30">
        <v>125044611</v>
      </c>
      <c r="B667" t="s">
        <v>708</v>
      </c>
      <c r="C667" s="26">
        <v>733.51</v>
      </c>
      <c r="D667" s="26">
        <v>900</v>
      </c>
      <c r="E667" s="26">
        <v>800</v>
      </c>
      <c r="F667" s="26">
        <v>-66</v>
      </c>
      <c r="H667" s="3" t="str">
        <f t="shared" si="10"/>
        <v>12504</v>
      </c>
    </row>
    <row r="668" spans="1:8" x14ac:dyDescent="0.25">
      <c r="A668" s="30">
        <v>130011502</v>
      </c>
      <c r="B668" t="s">
        <v>709</v>
      </c>
      <c r="C668" s="26">
        <v>0</v>
      </c>
      <c r="D668" s="26">
        <v>0</v>
      </c>
      <c r="E668" s="26">
        <v>0</v>
      </c>
      <c r="F668" s="26">
        <v>0</v>
      </c>
      <c r="H668" s="3" t="str">
        <f t="shared" si="10"/>
        <v>13001</v>
      </c>
    </row>
    <row r="669" spans="1:8" x14ac:dyDescent="0.25">
      <c r="A669" s="30">
        <v>130012000</v>
      </c>
      <c r="B669" t="s">
        <v>710</v>
      </c>
      <c r="C669" s="26">
        <v>0</v>
      </c>
      <c r="D669" s="26">
        <v>0</v>
      </c>
      <c r="E669" s="26">
        <v>0</v>
      </c>
      <c r="F669" s="26">
        <v>0</v>
      </c>
      <c r="H669" s="3" t="str">
        <f t="shared" si="10"/>
        <v>13001</v>
      </c>
    </row>
    <row r="670" spans="1:8" x14ac:dyDescent="0.25">
      <c r="A670" s="30">
        <v>130014610</v>
      </c>
      <c r="B670" t="s">
        <v>711</v>
      </c>
      <c r="C670" s="26">
        <v>0</v>
      </c>
      <c r="D670" s="26">
        <v>0</v>
      </c>
      <c r="E670" s="26">
        <v>0</v>
      </c>
      <c r="F670" s="26">
        <v>0</v>
      </c>
      <c r="H670" s="3" t="str">
        <f t="shared" si="10"/>
        <v>13001</v>
      </c>
    </row>
    <row r="671" spans="1:8" x14ac:dyDescent="0.25">
      <c r="A671" s="30">
        <v>130014611</v>
      </c>
      <c r="B671" t="s">
        <v>712</v>
      </c>
      <c r="C671" s="26">
        <v>0</v>
      </c>
      <c r="D671" s="26">
        <v>0</v>
      </c>
      <c r="E671" s="26">
        <v>0</v>
      </c>
      <c r="F671" s="26">
        <v>0</v>
      </c>
      <c r="H671" s="3" t="str">
        <f t="shared" si="10"/>
        <v>13001</v>
      </c>
    </row>
    <row r="672" spans="1:8" x14ac:dyDescent="0.25">
      <c r="A672" s="30">
        <v>135012427</v>
      </c>
      <c r="B672" t="s">
        <v>713</v>
      </c>
      <c r="C672" s="26">
        <v>0</v>
      </c>
      <c r="D672" s="26">
        <v>0</v>
      </c>
      <c r="E672" s="26">
        <v>0</v>
      </c>
      <c r="F672" s="26">
        <v>0</v>
      </c>
      <c r="H672" s="3" t="str">
        <f t="shared" si="10"/>
        <v>13501</v>
      </c>
    </row>
    <row r="673" spans="1:8" x14ac:dyDescent="0.25">
      <c r="A673" s="30">
        <v>135012516</v>
      </c>
      <c r="B673" t="s">
        <v>714</v>
      </c>
      <c r="C673" s="26">
        <v>0</v>
      </c>
      <c r="D673" s="26">
        <v>0</v>
      </c>
      <c r="E673" s="26">
        <v>0</v>
      </c>
      <c r="F673" s="26">
        <v>0</v>
      </c>
      <c r="H673" s="3" t="str">
        <f t="shared" si="10"/>
        <v>13501</v>
      </c>
    </row>
    <row r="674" spans="1:8" x14ac:dyDescent="0.25">
      <c r="A674" s="30">
        <v>135014610</v>
      </c>
      <c r="B674" t="s">
        <v>715</v>
      </c>
      <c r="C674" s="26">
        <v>0</v>
      </c>
      <c r="D674" s="26">
        <v>0</v>
      </c>
      <c r="E674" s="26">
        <v>0</v>
      </c>
      <c r="F674" s="26">
        <v>0</v>
      </c>
      <c r="H674" s="3" t="str">
        <f t="shared" si="10"/>
        <v>13501</v>
      </c>
    </row>
    <row r="675" spans="1:8" x14ac:dyDescent="0.25">
      <c r="A675" s="30">
        <v>135014611</v>
      </c>
      <c r="B675" t="s">
        <v>716</v>
      </c>
      <c r="C675" s="26">
        <v>0</v>
      </c>
      <c r="D675" s="26">
        <v>0</v>
      </c>
      <c r="E675" s="26">
        <v>0</v>
      </c>
      <c r="F675" s="26">
        <v>0</v>
      </c>
      <c r="H675" s="3" t="str">
        <f t="shared" si="10"/>
        <v>13501</v>
      </c>
    </row>
    <row r="676" spans="1:8" x14ac:dyDescent="0.25">
      <c r="A676" s="30">
        <v>135015001</v>
      </c>
      <c r="B676" t="s">
        <v>717</v>
      </c>
      <c r="C676" s="26">
        <v>0</v>
      </c>
      <c r="D676" s="26">
        <v>0</v>
      </c>
      <c r="E676" s="26">
        <v>0</v>
      </c>
      <c r="F676" s="26">
        <v>0</v>
      </c>
      <c r="H676" s="3" t="str">
        <f t="shared" si="10"/>
        <v>13501</v>
      </c>
    </row>
    <row r="677" spans="1:8" x14ac:dyDescent="0.25">
      <c r="A677" s="30">
        <v>135015002</v>
      </c>
      <c r="B677" t="s">
        <v>718</v>
      </c>
      <c r="C677" s="26">
        <v>0</v>
      </c>
      <c r="D677" s="26">
        <v>0</v>
      </c>
      <c r="E677" s="26">
        <v>0</v>
      </c>
      <c r="F677" s="26">
        <v>0</v>
      </c>
      <c r="H677" s="3" t="str">
        <f t="shared" si="10"/>
        <v>13501</v>
      </c>
    </row>
    <row r="678" spans="1:8" x14ac:dyDescent="0.25">
      <c r="A678" s="30">
        <v>135019071</v>
      </c>
      <c r="B678" t="s">
        <v>719</v>
      </c>
      <c r="C678" s="26">
        <v>0</v>
      </c>
      <c r="D678" s="26">
        <v>0</v>
      </c>
      <c r="E678" s="26">
        <v>0</v>
      </c>
      <c r="F678" s="26">
        <v>0</v>
      </c>
      <c r="H678" s="3" t="str">
        <f t="shared" si="10"/>
        <v>13501</v>
      </c>
    </row>
    <row r="679" spans="1:8" x14ac:dyDescent="0.25">
      <c r="A679" s="30">
        <v>135019090</v>
      </c>
      <c r="B679" t="s">
        <v>720</v>
      </c>
      <c r="C679" s="26">
        <v>0</v>
      </c>
      <c r="D679" s="26">
        <v>0</v>
      </c>
      <c r="E679" s="26">
        <v>0</v>
      </c>
      <c r="F679" s="26">
        <v>0</v>
      </c>
      <c r="H679" s="3" t="str">
        <f t="shared" si="10"/>
        <v>13501</v>
      </c>
    </row>
    <row r="680" spans="1:8" x14ac:dyDescent="0.25">
      <c r="A680" s="30">
        <v>135019091</v>
      </c>
      <c r="B680" t="s">
        <v>721</v>
      </c>
      <c r="C680" s="26">
        <v>0</v>
      </c>
      <c r="D680" s="26">
        <v>0</v>
      </c>
      <c r="E680" s="26">
        <v>0</v>
      </c>
      <c r="F680" s="26">
        <v>0</v>
      </c>
      <c r="H680" s="3" t="str">
        <f t="shared" si="10"/>
        <v>13501</v>
      </c>
    </row>
    <row r="681" spans="1:8" x14ac:dyDescent="0.25">
      <c r="A681" s="30">
        <v>135019310</v>
      </c>
      <c r="B681" t="s">
        <v>722</v>
      </c>
      <c r="C681" s="26">
        <v>0</v>
      </c>
      <c r="D681" s="26">
        <v>0</v>
      </c>
      <c r="E681" s="26">
        <v>0</v>
      </c>
      <c r="F681" s="26">
        <v>0</v>
      </c>
      <c r="H681" s="3" t="str">
        <f t="shared" si="10"/>
        <v>13501</v>
      </c>
    </row>
    <row r="682" spans="1:8" x14ac:dyDescent="0.25">
      <c r="A682" s="30">
        <v>139010100</v>
      </c>
      <c r="B682" t="s">
        <v>723</v>
      </c>
      <c r="C682" s="26">
        <v>0</v>
      </c>
      <c r="D682" s="26">
        <v>48200</v>
      </c>
      <c r="E682" s="26">
        <v>0</v>
      </c>
      <c r="F682" s="26">
        <v>0</v>
      </c>
      <c r="H682" s="3" t="str">
        <f t="shared" si="10"/>
        <v>13901</v>
      </c>
    </row>
    <row r="683" spans="1:8" x14ac:dyDescent="0.25">
      <c r="A683" s="30">
        <v>139010101</v>
      </c>
      <c r="B683" t="s">
        <v>724</v>
      </c>
      <c r="C683" s="26">
        <v>0</v>
      </c>
      <c r="D683" s="26">
        <v>0</v>
      </c>
      <c r="E683" s="26">
        <v>0</v>
      </c>
      <c r="F683" s="26">
        <v>0</v>
      </c>
      <c r="H683" s="3" t="str">
        <f t="shared" si="10"/>
        <v>13901</v>
      </c>
    </row>
    <row r="684" spans="1:8" x14ac:dyDescent="0.25">
      <c r="A684" s="30">
        <v>139010102</v>
      </c>
      <c r="B684" t="s">
        <v>725</v>
      </c>
      <c r="C684" s="26">
        <v>2199.96</v>
      </c>
      <c r="D684" s="26">
        <v>2200</v>
      </c>
      <c r="E684" s="26">
        <v>2200</v>
      </c>
      <c r="F684" s="26">
        <v>0</v>
      </c>
      <c r="H684" s="3" t="str">
        <f t="shared" si="10"/>
        <v>13901</v>
      </c>
    </row>
    <row r="685" spans="1:8" x14ac:dyDescent="0.25">
      <c r="A685" s="30">
        <v>139010110</v>
      </c>
      <c r="B685" t="s">
        <v>726</v>
      </c>
      <c r="C685" s="26">
        <v>0</v>
      </c>
      <c r="D685" s="26">
        <v>0</v>
      </c>
      <c r="E685" s="26">
        <v>0</v>
      </c>
      <c r="F685" s="26">
        <v>0</v>
      </c>
      <c r="H685" s="3" t="str">
        <f t="shared" si="10"/>
        <v>13901</v>
      </c>
    </row>
    <row r="686" spans="1:8" x14ac:dyDescent="0.25">
      <c r="A686" s="30">
        <v>139010120</v>
      </c>
      <c r="B686" t="s">
        <v>727</v>
      </c>
      <c r="C686" s="26">
        <v>0</v>
      </c>
      <c r="D686" s="26">
        <v>0</v>
      </c>
      <c r="E686" s="26">
        <v>0</v>
      </c>
      <c r="F686" s="26">
        <v>0</v>
      </c>
      <c r="H686" s="3" t="str">
        <f t="shared" si="10"/>
        <v>13901</v>
      </c>
    </row>
    <row r="687" spans="1:8" x14ac:dyDescent="0.25">
      <c r="A687" s="30">
        <v>139010150</v>
      </c>
      <c r="B687" t="s">
        <v>728</v>
      </c>
      <c r="C687" s="26">
        <v>0</v>
      </c>
      <c r="D687" s="26">
        <v>0</v>
      </c>
      <c r="E687" s="26">
        <v>0</v>
      </c>
      <c r="F687" s="26">
        <v>0</v>
      </c>
      <c r="H687" s="3" t="str">
        <f t="shared" si="10"/>
        <v>13901</v>
      </c>
    </row>
    <row r="688" spans="1:8" x14ac:dyDescent="0.25">
      <c r="A688" s="30">
        <v>139010200</v>
      </c>
      <c r="B688" t="s">
        <v>729</v>
      </c>
      <c r="C688" s="26">
        <v>15946.87</v>
      </c>
      <c r="D688" s="26">
        <v>0</v>
      </c>
      <c r="E688" s="26">
        <v>9800</v>
      </c>
      <c r="F688" s="26">
        <v>6147</v>
      </c>
      <c r="H688" s="3" t="str">
        <f t="shared" si="10"/>
        <v>13901</v>
      </c>
    </row>
    <row r="689" spans="1:8" x14ac:dyDescent="0.25">
      <c r="A689" s="30">
        <v>139010700</v>
      </c>
      <c r="B689" t="s">
        <v>730</v>
      </c>
      <c r="C689" s="26">
        <v>0</v>
      </c>
      <c r="D689" s="26">
        <v>0</v>
      </c>
      <c r="E689" s="26">
        <v>0</v>
      </c>
      <c r="F689" s="26">
        <v>0</v>
      </c>
      <c r="H689" s="3" t="str">
        <f t="shared" si="10"/>
        <v>13901</v>
      </c>
    </row>
    <row r="690" spans="1:8" x14ac:dyDescent="0.25">
      <c r="A690" s="30">
        <v>139010730</v>
      </c>
      <c r="B690" t="s">
        <v>731</v>
      </c>
      <c r="C690" s="26">
        <v>0</v>
      </c>
      <c r="D690" s="26">
        <v>0</v>
      </c>
      <c r="E690" s="26">
        <v>0</v>
      </c>
      <c r="F690" s="26">
        <v>0</v>
      </c>
      <c r="H690" s="3" t="str">
        <f t="shared" si="10"/>
        <v>13901</v>
      </c>
    </row>
    <row r="691" spans="1:8" x14ac:dyDescent="0.25">
      <c r="A691" s="30">
        <v>139010800</v>
      </c>
      <c r="B691" t="s">
        <v>732</v>
      </c>
      <c r="C691" s="26">
        <v>4050.42</v>
      </c>
      <c r="D691" s="26">
        <v>5700</v>
      </c>
      <c r="E691" s="26">
        <v>5700</v>
      </c>
      <c r="F691" s="26">
        <v>-1650</v>
      </c>
      <c r="H691" s="3" t="str">
        <f t="shared" si="10"/>
        <v>13901</v>
      </c>
    </row>
    <row r="692" spans="1:8" x14ac:dyDescent="0.25">
      <c r="A692" s="30">
        <v>139010915</v>
      </c>
      <c r="B692" t="s">
        <v>733</v>
      </c>
      <c r="C692" s="26">
        <v>0</v>
      </c>
      <c r="D692" s="26">
        <v>0</v>
      </c>
      <c r="E692" s="26">
        <v>0</v>
      </c>
      <c r="F692" s="26">
        <v>0</v>
      </c>
      <c r="H692" s="3" t="str">
        <f t="shared" si="10"/>
        <v>13901</v>
      </c>
    </row>
    <row r="693" spans="1:8" x14ac:dyDescent="0.25">
      <c r="A693" s="30">
        <v>139010930</v>
      </c>
      <c r="B693" t="s">
        <v>734</v>
      </c>
      <c r="C693" s="26">
        <v>0</v>
      </c>
      <c r="D693" s="26">
        <v>700</v>
      </c>
      <c r="E693" s="26">
        <v>200</v>
      </c>
      <c r="F693" s="26">
        <v>-200</v>
      </c>
      <c r="H693" s="3" t="str">
        <f t="shared" si="10"/>
        <v>13901</v>
      </c>
    </row>
    <row r="694" spans="1:8" x14ac:dyDescent="0.25">
      <c r="A694" s="30">
        <v>139010975</v>
      </c>
      <c r="B694" t="s">
        <v>735</v>
      </c>
      <c r="C694" s="26">
        <v>0</v>
      </c>
      <c r="D694" s="26">
        <v>500</v>
      </c>
      <c r="E694" s="26">
        <v>200</v>
      </c>
      <c r="F694" s="26">
        <v>-200</v>
      </c>
      <c r="H694" s="3" t="str">
        <f t="shared" si="10"/>
        <v>13901</v>
      </c>
    </row>
    <row r="695" spans="1:8" x14ac:dyDescent="0.25">
      <c r="A695" s="30">
        <v>139012000</v>
      </c>
      <c r="B695" t="s">
        <v>736</v>
      </c>
      <c r="C695" s="26">
        <v>208.06</v>
      </c>
      <c r="D695" s="26">
        <v>1700</v>
      </c>
      <c r="E695" s="26">
        <v>1700</v>
      </c>
      <c r="F695" s="26">
        <v>-1492</v>
      </c>
      <c r="H695" s="3" t="str">
        <f t="shared" si="10"/>
        <v>13901</v>
      </c>
    </row>
    <row r="696" spans="1:8" x14ac:dyDescent="0.25">
      <c r="A696" s="30">
        <v>139012022</v>
      </c>
      <c r="B696" t="s">
        <v>737</v>
      </c>
      <c r="C696" s="26">
        <v>0</v>
      </c>
      <c r="D696" s="26">
        <v>0</v>
      </c>
      <c r="E696" s="26">
        <v>0</v>
      </c>
      <c r="F696" s="26">
        <v>0</v>
      </c>
      <c r="H696" s="3" t="str">
        <f t="shared" si="10"/>
        <v>13901</v>
      </c>
    </row>
    <row r="697" spans="1:8" x14ac:dyDescent="0.25">
      <c r="A697" s="30">
        <v>139012300</v>
      </c>
      <c r="B697" t="s">
        <v>738</v>
      </c>
      <c r="C697" s="26">
        <v>456.29</v>
      </c>
      <c r="D697" s="26">
        <v>300</v>
      </c>
      <c r="E697" s="26">
        <v>300</v>
      </c>
      <c r="F697" s="26">
        <v>156</v>
      </c>
      <c r="H697" s="3" t="str">
        <f t="shared" si="10"/>
        <v>13901</v>
      </c>
    </row>
    <row r="698" spans="1:8" x14ac:dyDescent="0.25">
      <c r="A698" s="30">
        <v>139012422</v>
      </c>
      <c r="B698" t="s">
        <v>739</v>
      </c>
      <c r="C698" s="26">
        <v>0</v>
      </c>
      <c r="D698" s="26">
        <v>0</v>
      </c>
      <c r="E698" s="26">
        <v>0</v>
      </c>
      <c r="F698" s="26">
        <v>0</v>
      </c>
      <c r="H698" s="3" t="str">
        <f t="shared" si="10"/>
        <v>13901</v>
      </c>
    </row>
    <row r="699" spans="1:8" x14ac:dyDescent="0.25">
      <c r="A699" s="30">
        <v>139012429</v>
      </c>
      <c r="B699" t="s">
        <v>740</v>
      </c>
      <c r="C699" s="26">
        <v>7576.92</v>
      </c>
      <c r="D699" s="26">
        <v>10000</v>
      </c>
      <c r="E699" s="26">
        <v>18500</v>
      </c>
      <c r="F699" s="26">
        <v>-10923</v>
      </c>
      <c r="H699" s="3" t="str">
        <f t="shared" si="10"/>
        <v>13901</v>
      </c>
    </row>
    <row r="700" spans="1:8" x14ac:dyDescent="0.25">
      <c r="A700" s="30">
        <v>139012500</v>
      </c>
      <c r="B700" t="s">
        <v>741</v>
      </c>
      <c r="C700" s="26">
        <v>506.46</v>
      </c>
      <c r="D700" s="26">
        <v>4900</v>
      </c>
      <c r="E700" s="26">
        <v>4900</v>
      </c>
      <c r="F700" s="26">
        <v>-4394</v>
      </c>
      <c r="H700" s="3" t="str">
        <f t="shared" si="10"/>
        <v>13901</v>
      </c>
    </row>
    <row r="701" spans="1:8" x14ac:dyDescent="0.25">
      <c r="A701" s="30">
        <v>139012510</v>
      </c>
      <c r="B701" t="s">
        <v>742</v>
      </c>
      <c r="C701" s="26">
        <v>714.32</v>
      </c>
      <c r="D701" s="26">
        <v>1300</v>
      </c>
      <c r="E701" s="26">
        <v>700</v>
      </c>
      <c r="F701" s="26">
        <v>14</v>
      </c>
      <c r="H701" s="3" t="str">
        <f t="shared" si="10"/>
        <v>13901</v>
      </c>
    </row>
    <row r="702" spans="1:8" x14ac:dyDescent="0.25">
      <c r="A702" s="30">
        <v>139012524</v>
      </c>
      <c r="B702" t="s">
        <v>743</v>
      </c>
      <c r="C702" s="26">
        <v>0</v>
      </c>
      <c r="D702" s="26">
        <v>0</v>
      </c>
      <c r="E702" s="26">
        <v>0</v>
      </c>
      <c r="F702" s="26">
        <v>0</v>
      </c>
      <c r="H702" s="3" t="str">
        <f t="shared" si="10"/>
        <v>13901</v>
      </c>
    </row>
    <row r="703" spans="1:8" x14ac:dyDescent="0.25">
      <c r="A703" s="30">
        <v>139012701</v>
      </c>
      <c r="B703" t="s">
        <v>744</v>
      </c>
      <c r="C703" s="26">
        <v>0</v>
      </c>
      <c r="D703" s="26">
        <v>0</v>
      </c>
      <c r="E703" s="26">
        <v>0</v>
      </c>
      <c r="F703" s="26">
        <v>0</v>
      </c>
      <c r="H703" s="3" t="str">
        <f t="shared" si="10"/>
        <v>13901</v>
      </c>
    </row>
    <row r="704" spans="1:8" x14ac:dyDescent="0.25">
      <c r="A704" s="30">
        <v>139012703</v>
      </c>
      <c r="B704" t="s">
        <v>745</v>
      </c>
      <c r="C704" s="26">
        <v>0</v>
      </c>
      <c r="D704" s="26">
        <v>0</v>
      </c>
      <c r="E704" s="26">
        <v>0</v>
      </c>
      <c r="F704" s="26">
        <v>0</v>
      </c>
      <c r="H704" s="3" t="str">
        <f t="shared" si="10"/>
        <v>13901</v>
      </c>
    </row>
    <row r="705" spans="1:8" x14ac:dyDescent="0.25">
      <c r="A705" s="30">
        <v>139012706</v>
      </c>
      <c r="B705" t="s">
        <v>746</v>
      </c>
      <c r="C705" s="26">
        <v>158.38999999999999</v>
      </c>
      <c r="D705" s="26">
        <v>100</v>
      </c>
      <c r="E705" s="26">
        <v>100</v>
      </c>
      <c r="F705" s="26">
        <v>58</v>
      </c>
      <c r="H705" s="3" t="str">
        <f t="shared" si="10"/>
        <v>13901</v>
      </c>
    </row>
    <row r="706" spans="1:8" x14ac:dyDescent="0.25">
      <c r="A706" s="30">
        <v>139012801</v>
      </c>
      <c r="B706" t="s">
        <v>747</v>
      </c>
      <c r="C706" s="26">
        <v>0</v>
      </c>
      <c r="D706" s="26">
        <v>700</v>
      </c>
      <c r="E706" s="26">
        <v>700</v>
      </c>
      <c r="F706" s="26">
        <v>-700</v>
      </c>
      <c r="H706" s="3" t="str">
        <f t="shared" si="10"/>
        <v>13901</v>
      </c>
    </row>
    <row r="707" spans="1:8" x14ac:dyDescent="0.25">
      <c r="A707" s="30">
        <v>139014600</v>
      </c>
      <c r="B707" t="s">
        <v>748</v>
      </c>
      <c r="C707" s="26">
        <v>2411.64</v>
      </c>
      <c r="D707" s="26">
        <v>1800</v>
      </c>
      <c r="E707" s="26">
        <v>2000</v>
      </c>
      <c r="F707" s="26">
        <v>412</v>
      </c>
      <c r="H707" s="3" t="str">
        <f t="shared" si="10"/>
        <v>13901</v>
      </c>
    </row>
    <row r="708" spans="1:8" x14ac:dyDescent="0.25">
      <c r="A708" s="30">
        <v>139014610</v>
      </c>
      <c r="B708" t="s">
        <v>749</v>
      </c>
      <c r="C708" s="26">
        <v>33598.15</v>
      </c>
      <c r="D708" s="26">
        <v>3300</v>
      </c>
      <c r="E708" s="26">
        <v>23400</v>
      </c>
      <c r="F708" s="26">
        <v>10198</v>
      </c>
      <c r="H708" s="3" t="str">
        <f t="shared" si="10"/>
        <v>13901</v>
      </c>
    </row>
    <row r="709" spans="1:8" x14ac:dyDescent="0.25">
      <c r="A709" s="30">
        <v>139014612</v>
      </c>
      <c r="B709" t="s">
        <v>750</v>
      </c>
      <c r="C709" s="26">
        <v>0</v>
      </c>
      <c r="D709" s="26">
        <v>0</v>
      </c>
      <c r="E709" s="26">
        <v>0</v>
      </c>
      <c r="F709" s="26">
        <v>0</v>
      </c>
      <c r="H709" s="3" t="str">
        <f t="shared" si="10"/>
        <v>13901</v>
      </c>
    </row>
    <row r="710" spans="1:8" x14ac:dyDescent="0.25">
      <c r="A710" s="30">
        <v>139014618</v>
      </c>
      <c r="B710" t="s">
        <v>751</v>
      </c>
      <c r="C710" s="26">
        <v>945.3</v>
      </c>
      <c r="D710" s="26">
        <v>1700</v>
      </c>
      <c r="E710" s="26">
        <v>1700</v>
      </c>
      <c r="F710" s="26">
        <v>-755</v>
      </c>
      <c r="H710" s="3" t="str">
        <f t="shared" si="10"/>
        <v>13901</v>
      </c>
    </row>
    <row r="711" spans="1:8" x14ac:dyDescent="0.25">
      <c r="A711" s="30">
        <v>139014619</v>
      </c>
      <c r="B711" t="s">
        <v>752</v>
      </c>
      <c r="C711" s="26">
        <v>273.2</v>
      </c>
      <c r="D711" s="26">
        <v>300</v>
      </c>
      <c r="E711" s="26">
        <v>200</v>
      </c>
      <c r="F711" s="26">
        <v>73</v>
      </c>
      <c r="H711" s="3" t="str">
        <f t="shared" si="10"/>
        <v>13901</v>
      </c>
    </row>
    <row r="712" spans="1:8" x14ac:dyDescent="0.25">
      <c r="A712" s="30">
        <v>139014621</v>
      </c>
      <c r="B712" t="s">
        <v>753</v>
      </c>
      <c r="C712" s="26">
        <v>4494.3999999999996</v>
      </c>
      <c r="D712" s="26">
        <v>6800</v>
      </c>
      <c r="E712" s="26">
        <v>5100</v>
      </c>
      <c r="F712" s="26">
        <v>-606</v>
      </c>
      <c r="H712" s="3" t="str">
        <f t="shared" si="10"/>
        <v>13901</v>
      </c>
    </row>
    <row r="713" spans="1:8" x14ac:dyDescent="0.25">
      <c r="A713" s="30">
        <v>139016010</v>
      </c>
      <c r="B713" t="s">
        <v>754</v>
      </c>
      <c r="C713" s="26">
        <v>0</v>
      </c>
      <c r="D713" s="26">
        <v>0</v>
      </c>
      <c r="E713" s="26">
        <v>0</v>
      </c>
      <c r="F713" s="26">
        <v>0</v>
      </c>
      <c r="H713" s="3" t="str">
        <f t="shared" si="10"/>
        <v>13901</v>
      </c>
    </row>
    <row r="714" spans="1:8" x14ac:dyDescent="0.25">
      <c r="A714" s="30">
        <v>139019066</v>
      </c>
      <c r="B714" t="s">
        <v>755</v>
      </c>
      <c r="C714" s="26">
        <v>0</v>
      </c>
      <c r="D714" s="26">
        <v>0</v>
      </c>
      <c r="E714" s="26">
        <v>0</v>
      </c>
      <c r="F714" s="26">
        <v>0</v>
      </c>
      <c r="H714" s="3" t="str">
        <f t="shared" ref="H714:H716" si="11">LEFT(A714,5)</f>
        <v>13901</v>
      </c>
    </row>
    <row r="715" spans="1:8" x14ac:dyDescent="0.25">
      <c r="A715" s="30">
        <v>139019356</v>
      </c>
      <c r="B715" t="s">
        <v>756</v>
      </c>
      <c r="C715" s="26">
        <v>0</v>
      </c>
      <c r="D715" s="26">
        <v>0</v>
      </c>
      <c r="E715" s="26">
        <v>0</v>
      </c>
      <c r="F715" s="26">
        <v>0</v>
      </c>
      <c r="H715" s="3" t="str">
        <f t="shared" si="11"/>
        <v>13901</v>
      </c>
    </row>
    <row r="716" spans="1:8" x14ac:dyDescent="0.25">
      <c r="A716" s="30">
        <v>139019802</v>
      </c>
      <c r="B716" t="s">
        <v>757</v>
      </c>
      <c r="C716" s="26">
        <v>-73540.38</v>
      </c>
      <c r="D716" s="26">
        <v>-90200</v>
      </c>
      <c r="E716" s="26">
        <v>-77400</v>
      </c>
      <c r="F716" s="26">
        <v>3860</v>
      </c>
      <c r="H716" s="3" t="str">
        <f t="shared" si="11"/>
        <v>13901</v>
      </c>
    </row>
    <row r="717" spans="1:8" x14ac:dyDescent="0.25">
      <c r="C717" s="26">
        <f>SUM(C9:C716)</f>
        <v>-3103230.1200000024</v>
      </c>
      <c r="D717" s="26">
        <v>-760400</v>
      </c>
      <c r="E717" s="26">
        <v>-835800</v>
      </c>
      <c r="F717" s="26">
        <v>-2267418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0"/>
  <sheetViews>
    <sheetView zoomScale="85" zoomScaleNormal="85" workbookViewId="0">
      <pane xSplit="2" ySplit="8" topLeftCell="C696" activePane="bottomRight" state="frozen"/>
      <selection activeCell="C702" sqref="C702"/>
      <selection pane="topRight" activeCell="C702" sqref="C702"/>
      <selection pane="bottomLeft" activeCell="C702" sqref="C702"/>
      <selection pane="bottomRight" activeCell="C702" sqref="C702"/>
    </sheetView>
  </sheetViews>
  <sheetFormatPr defaultRowHeight="15" x14ac:dyDescent="0.25"/>
  <cols>
    <col min="1" max="1" width="13" style="30" customWidth="1"/>
    <col min="2" max="2" width="43.140625" bestFit="1" customWidth="1"/>
    <col min="3" max="6" width="13.28515625" style="26" bestFit="1" customWidth="1"/>
    <col min="8" max="8" width="6.7109375" style="3" bestFit="1" customWidth="1"/>
    <col min="9" max="9" width="8.85546875" style="174"/>
    <col min="10" max="10" width="11.7109375" style="190" bestFit="1" customWidth="1"/>
    <col min="11" max="11" width="12.28515625" style="190" bestFit="1" customWidth="1"/>
    <col min="12" max="12" width="8.85546875" style="192"/>
    <col min="13" max="13" width="26.5703125" style="201" bestFit="1" customWidth="1"/>
    <col min="14" max="14" width="12" style="200" customWidth="1"/>
    <col min="15" max="15" width="10.7109375" bestFit="1" customWidth="1"/>
  </cols>
  <sheetData>
    <row r="1" spans="1:14" ht="18.75" x14ac:dyDescent="0.25">
      <c r="A1" s="40" t="s">
        <v>38</v>
      </c>
      <c r="B1" s="39"/>
      <c r="C1" s="46"/>
      <c r="D1" s="46"/>
      <c r="E1" s="46"/>
      <c r="F1" s="46"/>
    </row>
    <row r="2" spans="1:14" x14ac:dyDescent="0.25">
      <c r="A2" s="42" t="s">
        <v>39</v>
      </c>
      <c r="B2" s="39" t="s">
        <v>40</v>
      </c>
      <c r="C2" s="46"/>
      <c r="D2" s="46"/>
      <c r="E2" s="46"/>
      <c r="F2" s="46"/>
    </row>
    <row r="3" spans="1:14" x14ac:dyDescent="0.25">
      <c r="A3" s="42" t="s">
        <v>41</v>
      </c>
      <c r="B3" s="39" t="s">
        <v>983</v>
      </c>
      <c r="C3" s="46"/>
      <c r="D3" s="46"/>
      <c r="E3" s="46"/>
      <c r="F3" s="46"/>
    </row>
    <row r="4" spans="1:14" x14ac:dyDescent="0.25">
      <c r="A4" s="42" t="s">
        <v>43</v>
      </c>
      <c r="B4" s="380" t="s">
        <v>1731</v>
      </c>
      <c r="C4" s="46"/>
      <c r="D4" s="46"/>
      <c r="E4" s="46"/>
      <c r="F4" s="46"/>
    </row>
    <row r="5" spans="1:14" x14ac:dyDescent="0.25">
      <c r="A5" s="42" t="s">
        <v>44</v>
      </c>
      <c r="B5" s="347" t="s">
        <v>1732</v>
      </c>
      <c r="C5" s="46"/>
      <c r="D5" s="46"/>
      <c r="E5" s="46"/>
      <c r="F5" s="46"/>
    </row>
    <row r="6" spans="1:14" x14ac:dyDescent="0.25">
      <c r="A6" s="32"/>
    </row>
    <row r="7" spans="1:14" ht="15.75" x14ac:dyDescent="0.25">
      <c r="A7" s="41" t="s">
        <v>1733</v>
      </c>
      <c r="B7" s="39"/>
      <c r="C7" s="46"/>
      <c r="D7" s="46"/>
      <c r="E7" s="46"/>
      <c r="F7" s="46"/>
      <c r="H7" s="87"/>
    </row>
    <row r="8" spans="1:14" s="45" customFormat="1" ht="45" x14ac:dyDescent="0.25">
      <c r="A8" s="43" t="s">
        <v>46</v>
      </c>
      <c r="B8" s="44" t="s">
        <v>47</v>
      </c>
      <c r="C8" s="47" t="s">
        <v>1734</v>
      </c>
      <c r="D8" s="47" t="s">
        <v>1735</v>
      </c>
      <c r="E8" s="47" t="s">
        <v>1736</v>
      </c>
      <c r="F8" s="47" t="s">
        <v>984</v>
      </c>
      <c r="H8" s="2" t="s">
        <v>765</v>
      </c>
      <c r="I8" s="499" t="s">
        <v>929</v>
      </c>
      <c r="J8" s="499"/>
      <c r="K8" s="499"/>
      <c r="L8" s="498" t="s">
        <v>930</v>
      </c>
      <c r="M8" s="498"/>
      <c r="N8" s="498"/>
    </row>
    <row r="9" spans="1:14" x14ac:dyDescent="0.25">
      <c r="A9" s="443" t="s">
        <v>1013</v>
      </c>
      <c r="B9" s="378" t="s">
        <v>52</v>
      </c>
      <c r="C9" s="46">
        <v>58860.38</v>
      </c>
      <c r="D9" s="46">
        <v>168300</v>
      </c>
      <c r="E9" s="46">
        <v>168300</v>
      </c>
      <c r="F9" s="46">
        <v>-117965.28</v>
      </c>
      <c r="H9" s="3" t="str">
        <f>LEFT(A9,5)</f>
        <v>10001</v>
      </c>
      <c r="L9" s="192">
        <v>10001</v>
      </c>
      <c r="M9" s="201" t="s">
        <v>895</v>
      </c>
      <c r="N9" s="200">
        <f>SUMIF(H:H,L9,C:C)</f>
        <v>194934.28</v>
      </c>
    </row>
    <row r="10" spans="1:14" x14ac:dyDescent="0.25">
      <c r="A10" s="443" t="s">
        <v>1014</v>
      </c>
      <c r="B10" s="378" t="s">
        <v>53</v>
      </c>
      <c r="C10" s="46">
        <v>0</v>
      </c>
      <c r="D10" s="46">
        <v>0</v>
      </c>
      <c r="E10" s="46">
        <v>0</v>
      </c>
      <c r="F10" s="46">
        <v>0</v>
      </c>
      <c r="H10" s="3" t="str">
        <f t="shared" ref="H10:H73" si="0">LEFT(A10,5)</f>
        <v>10001</v>
      </c>
      <c r="L10" s="192">
        <v>10002</v>
      </c>
      <c r="M10" s="201" t="s">
        <v>896</v>
      </c>
      <c r="N10" s="200">
        <f t="shared" ref="N10:N36" si="1">SUMIF(H:H,L10,C:C)</f>
        <v>404.31</v>
      </c>
    </row>
    <row r="11" spans="1:14" x14ac:dyDescent="0.25">
      <c r="A11" s="443" t="s">
        <v>1015</v>
      </c>
      <c r="B11" s="378" t="s">
        <v>54</v>
      </c>
      <c r="C11" s="46">
        <v>0</v>
      </c>
      <c r="D11" s="46">
        <v>0</v>
      </c>
      <c r="E11" s="46">
        <v>0</v>
      </c>
      <c r="F11" s="46">
        <v>0</v>
      </c>
      <c r="H11" s="3" t="str">
        <f t="shared" si="0"/>
        <v>10001</v>
      </c>
      <c r="L11" s="192">
        <v>10003</v>
      </c>
      <c r="M11" s="201" t="s">
        <v>897</v>
      </c>
      <c r="N11" s="200">
        <f t="shared" si="1"/>
        <v>93530.58</v>
      </c>
    </row>
    <row r="12" spans="1:14" x14ac:dyDescent="0.25">
      <c r="A12" s="443" t="s">
        <v>1016</v>
      </c>
      <c r="B12" s="378" t="s">
        <v>55</v>
      </c>
      <c r="C12" s="46">
        <v>0</v>
      </c>
      <c r="D12" s="46">
        <v>0</v>
      </c>
      <c r="E12" s="46">
        <v>0</v>
      </c>
      <c r="F12" s="46">
        <v>0</v>
      </c>
      <c r="H12" s="3" t="str">
        <f t="shared" si="0"/>
        <v>10001</v>
      </c>
      <c r="L12" s="192">
        <v>10901</v>
      </c>
      <c r="M12" s="201" t="s">
        <v>851</v>
      </c>
      <c r="N12" s="200">
        <f t="shared" si="1"/>
        <v>41169.869999999995</v>
      </c>
    </row>
    <row r="13" spans="1:14" x14ac:dyDescent="0.25">
      <c r="A13" s="443" t="s">
        <v>1017</v>
      </c>
      <c r="B13" s="378" t="s">
        <v>56</v>
      </c>
      <c r="C13" s="46">
        <v>0</v>
      </c>
      <c r="D13" s="46">
        <v>1000</v>
      </c>
      <c r="E13" s="46">
        <v>1000</v>
      </c>
      <c r="F13" s="46">
        <v>-1000</v>
      </c>
      <c r="H13" s="3" t="str">
        <f t="shared" si="0"/>
        <v>10001</v>
      </c>
      <c r="L13" s="192">
        <v>10902</v>
      </c>
      <c r="M13" s="201" t="s">
        <v>866</v>
      </c>
      <c r="N13" s="200">
        <f t="shared" si="1"/>
        <v>5893.22</v>
      </c>
    </row>
    <row r="14" spans="1:14" x14ac:dyDescent="0.25">
      <c r="A14" s="443" t="s">
        <v>1018</v>
      </c>
      <c r="B14" s="378" t="s">
        <v>57</v>
      </c>
      <c r="C14" s="46">
        <v>110986.12</v>
      </c>
      <c r="D14" s="46">
        <v>0</v>
      </c>
      <c r="E14" s="46">
        <v>0</v>
      </c>
      <c r="F14" s="46">
        <v>75939.89</v>
      </c>
      <c r="H14" s="3" t="str">
        <f t="shared" si="0"/>
        <v>10001</v>
      </c>
      <c r="L14" s="192">
        <v>10903</v>
      </c>
      <c r="M14" s="201" t="s">
        <v>898</v>
      </c>
      <c r="N14" s="200">
        <f t="shared" si="1"/>
        <v>0</v>
      </c>
    </row>
    <row r="15" spans="1:14" x14ac:dyDescent="0.25">
      <c r="A15" s="443" t="s">
        <v>1019</v>
      </c>
      <c r="B15" s="378" t="s">
        <v>58</v>
      </c>
      <c r="C15" s="46">
        <v>0</v>
      </c>
      <c r="D15" s="46">
        <v>0</v>
      </c>
      <c r="E15" s="46">
        <v>0</v>
      </c>
      <c r="F15" s="46">
        <v>0</v>
      </c>
      <c r="H15" s="3" t="str">
        <f t="shared" si="0"/>
        <v>10001</v>
      </c>
      <c r="L15" s="192">
        <v>10904</v>
      </c>
      <c r="M15" s="201" t="s">
        <v>868</v>
      </c>
      <c r="N15" s="200">
        <f t="shared" si="1"/>
        <v>57434.8</v>
      </c>
    </row>
    <row r="16" spans="1:14" x14ac:dyDescent="0.25">
      <c r="A16" s="443" t="s">
        <v>1020</v>
      </c>
      <c r="B16" s="378" t="s">
        <v>59</v>
      </c>
      <c r="C16" s="46">
        <v>0</v>
      </c>
      <c r="D16" s="46">
        <v>0</v>
      </c>
      <c r="E16" s="46">
        <v>0</v>
      </c>
      <c r="F16" s="46">
        <v>0</v>
      </c>
      <c r="H16" s="3" t="str">
        <f t="shared" si="0"/>
        <v>10001</v>
      </c>
      <c r="L16" s="192">
        <v>11001</v>
      </c>
      <c r="M16" s="201" t="s">
        <v>899</v>
      </c>
      <c r="N16" s="200">
        <f t="shared" si="1"/>
        <v>625.81000000000006</v>
      </c>
    </row>
    <row r="17" spans="1:14" x14ac:dyDescent="0.25">
      <c r="A17" s="443" t="s">
        <v>1021</v>
      </c>
      <c r="B17" s="378" t="s">
        <v>60</v>
      </c>
      <c r="C17" s="46">
        <v>1140.0999999999999</v>
      </c>
      <c r="D17" s="46">
        <v>4700</v>
      </c>
      <c r="E17" s="46">
        <v>4700</v>
      </c>
      <c r="F17" s="46">
        <v>-3733.45</v>
      </c>
      <c r="H17" s="3" t="str">
        <f t="shared" si="0"/>
        <v>10001</v>
      </c>
      <c r="L17" s="192">
        <v>11002</v>
      </c>
      <c r="M17" s="201" t="s">
        <v>778</v>
      </c>
      <c r="N17" s="200">
        <f t="shared" si="1"/>
        <v>-6916.8200000000006</v>
      </c>
    </row>
    <row r="18" spans="1:14" x14ac:dyDescent="0.25">
      <c r="A18" s="443" t="s">
        <v>1022</v>
      </c>
      <c r="B18" s="378" t="s">
        <v>61</v>
      </c>
      <c r="C18" s="46">
        <v>0</v>
      </c>
      <c r="D18" s="46">
        <v>0</v>
      </c>
      <c r="E18" s="46">
        <v>0</v>
      </c>
      <c r="F18" s="46">
        <v>0</v>
      </c>
      <c r="H18" s="3" t="str">
        <f t="shared" si="0"/>
        <v>10001</v>
      </c>
      <c r="L18" s="192">
        <v>11003</v>
      </c>
      <c r="M18" s="201" t="s">
        <v>779</v>
      </c>
      <c r="N18" s="200">
        <f t="shared" si="1"/>
        <v>1511.8600000000001</v>
      </c>
    </row>
    <row r="19" spans="1:14" x14ac:dyDescent="0.25">
      <c r="A19" s="443" t="s">
        <v>1023</v>
      </c>
      <c r="B19" s="378" t="s">
        <v>62</v>
      </c>
      <c r="C19" s="46">
        <v>0</v>
      </c>
      <c r="D19" s="46">
        <v>0</v>
      </c>
      <c r="E19" s="46">
        <v>0</v>
      </c>
      <c r="F19" s="46">
        <v>0</v>
      </c>
      <c r="H19" s="3" t="str">
        <f t="shared" si="0"/>
        <v>10001</v>
      </c>
      <c r="L19" s="192">
        <v>11004</v>
      </c>
      <c r="M19" s="201" t="s">
        <v>900</v>
      </c>
      <c r="N19" s="200">
        <f t="shared" si="1"/>
        <v>1695.05</v>
      </c>
    </row>
    <row r="20" spans="1:14" x14ac:dyDescent="0.25">
      <c r="A20" s="443" t="s">
        <v>1024</v>
      </c>
      <c r="B20" s="378" t="s">
        <v>63</v>
      </c>
      <c r="C20" s="46">
        <v>2029.32</v>
      </c>
      <c r="D20" s="46">
        <v>12000</v>
      </c>
      <c r="E20" s="46">
        <v>12000</v>
      </c>
      <c r="F20" s="46">
        <v>-10595.3</v>
      </c>
      <c r="H20" s="3" t="str">
        <f t="shared" si="0"/>
        <v>10001</v>
      </c>
      <c r="I20" s="174" t="str">
        <f>RIGHT(A20,4)</f>
        <v>1040</v>
      </c>
      <c r="J20" s="189">
        <f>+C20</f>
        <v>2029.32</v>
      </c>
      <c r="K20" s="189">
        <f>SUMIF(I:I,I20,J:J)</f>
        <v>14601.88</v>
      </c>
      <c r="L20" s="192">
        <v>11005</v>
      </c>
      <c r="M20" s="201" t="s">
        <v>901</v>
      </c>
      <c r="N20" s="200">
        <f t="shared" si="1"/>
        <v>172.00000000000011</v>
      </c>
    </row>
    <row r="21" spans="1:14" x14ac:dyDescent="0.25">
      <c r="A21" s="443" t="s">
        <v>1025</v>
      </c>
      <c r="B21" s="378" t="s">
        <v>64</v>
      </c>
      <c r="C21" s="46">
        <v>3267.23</v>
      </c>
      <c r="D21" s="46">
        <v>35000</v>
      </c>
      <c r="E21" s="46">
        <v>35000</v>
      </c>
      <c r="F21" s="46">
        <v>-32546.77</v>
      </c>
      <c r="H21" s="3" t="str">
        <f t="shared" si="0"/>
        <v>10001</v>
      </c>
      <c r="I21" s="174" t="str">
        <f t="shared" ref="I21:I31" si="2">RIGHT(A21,4)</f>
        <v>1041</v>
      </c>
      <c r="J21" s="189">
        <f t="shared" ref="J21:J31" si="3">+C21</f>
        <v>3267.23</v>
      </c>
      <c r="K21" s="189">
        <f t="shared" ref="K21:K31" si="4">SUMIF(I:I,I21,J:J)</f>
        <v>13085.57</v>
      </c>
      <c r="L21" s="192">
        <v>11006</v>
      </c>
      <c r="M21" s="201" t="s">
        <v>771</v>
      </c>
      <c r="N21" s="200">
        <f t="shared" si="1"/>
        <v>6719.84</v>
      </c>
    </row>
    <row r="22" spans="1:14" x14ac:dyDescent="0.25">
      <c r="A22" s="443" t="s">
        <v>1026</v>
      </c>
      <c r="B22" s="378" t="s">
        <v>65</v>
      </c>
      <c r="C22" s="46">
        <v>5318.8</v>
      </c>
      <c r="D22" s="46">
        <v>32000</v>
      </c>
      <c r="E22" s="46">
        <v>32000</v>
      </c>
      <c r="F22" s="46">
        <v>-29156.2</v>
      </c>
      <c r="H22" s="3" t="str">
        <f t="shared" si="0"/>
        <v>10001</v>
      </c>
      <c r="I22" s="174" t="str">
        <f t="shared" si="2"/>
        <v>1042</v>
      </c>
      <c r="J22" s="189">
        <f t="shared" si="3"/>
        <v>5318.8</v>
      </c>
      <c r="K22" s="189">
        <f t="shared" si="4"/>
        <v>73509.45</v>
      </c>
      <c r="L22" s="192">
        <v>11007</v>
      </c>
      <c r="M22" s="201" t="s">
        <v>902</v>
      </c>
      <c r="N22" s="200">
        <f t="shared" si="1"/>
        <v>243.93</v>
      </c>
    </row>
    <row r="23" spans="1:14" x14ac:dyDescent="0.25">
      <c r="A23" s="443" t="s">
        <v>1027</v>
      </c>
      <c r="B23" s="378" t="s">
        <v>66</v>
      </c>
      <c r="C23" s="46">
        <v>6452.42</v>
      </c>
      <c r="D23" s="46">
        <v>70000</v>
      </c>
      <c r="E23" s="46">
        <v>70000</v>
      </c>
      <c r="F23" s="46">
        <v>-64282.06</v>
      </c>
      <c r="H23" s="3" t="str">
        <f t="shared" si="0"/>
        <v>10001</v>
      </c>
      <c r="I23" s="174" t="str">
        <f t="shared" si="2"/>
        <v>1043</v>
      </c>
      <c r="J23" s="189">
        <f t="shared" si="3"/>
        <v>6452.42</v>
      </c>
      <c r="K23" s="189">
        <f t="shared" si="4"/>
        <v>48072.68</v>
      </c>
      <c r="L23" s="192">
        <v>11008</v>
      </c>
      <c r="M23" s="201" t="s">
        <v>777</v>
      </c>
      <c r="N23" s="200">
        <f t="shared" si="1"/>
        <v>2804.8</v>
      </c>
    </row>
    <row r="24" spans="1:14" x14ac:dyDescent="0.25">
      <c r="A24" s="443" t="s">
        <v>1028</v>
      </c>
      <c r="B24" s="378" t="s">
        <v>67</v>
      </c>
      <c r="C24" s="46">
        <v>-3054.38</v>
      </c>
      <c r="D24" s="46">
        <v>50000</v>
      </c>
      <c r="E24" s="46">
        <v>50000</v>
      </c>
      <c r="F24" s="46">
        <v>-53983.51</v>
      </c>
      <c r="H24" s="3" t="str">
        <f t="shared" si="0"/>
        <v>10001</v>
      </c>
      <c r="I24" s="174" t="str">
        <f t="shared" si="2"/>
        <v>1044</v>
      </c>
      <c r="J24" s="189">
        <f t="shared" si="3"/>
        <v>-3054.38</v>
      </c>
      <c r="K24" s="189">
        <f t="shared" si="4"/>
        <v>-4406.37</v>
      </c>
      <c r="L24" s="192">
        <v>11009</v>
      </c>
      <c r="M24" s="201" t="s">
        <v>903</v>
      </c>
      <c r="N24" s="200">
        <f t="shared" si="1"/>
        <v>4395</v>
      </c>
    </row>
    <row r="25" spans="1:14" x14ac:dyDescent="0.25">
      <c r="A25" s="443" t="s">
        <v>1029</v>
      </c>
      <c r="B25" s="378" t="s">
        <v>68</v>
      </c>
      <c r="C25" s="46">
        <v>2447.0300000000002</v>
      </c>
      <c r="D25" s="46">
        <v>35000</v>
      </c>
      <c r="E25" s="46">
        <v>35000</v>
      </c>
      <c r="F25" s="46">
        <v>-32802.97</v>
      </c>
      <c r="H25" s="3" t="str">
        <f t="shared" si="0"/>
        <v>10001</v>
      </c>
      <c r="I25" s="174" t="str">
        <f t="shared" si="2"/>
        <v>1045</v>
      </c>
      <c r="J25" s="189">
        <f t="shared" si="3"/>
        <v>2447.0300000000002</v>
      </c>
      <c r="K25" s="189">
        <f t="shared" si="4"/>
        <v>2157.0400000000009</v>
      </c>
      <c r="L25" s="192">
        <v>11010</v>
      </c>
      <c r="M25" s="201" t="s">
        <v>904</v>
      </c>
      <c r="N25" s="200">
        <f t="shared" si="1"/>
        <v>0</v>
      </c>
    </row>
    <row r="26" spans="1:14" x14ac:dyDescent="0.25">
      <c r="A26" s="443" t="s">
        <v>1030</v>
      </c>
      <c r="B26" s="378" t="s">
        <v>69</v>
      </c>
      <c r="C26" s="46">
        <v>0</v>
      </c>
      <c r="D26" s="46">
        <v>10000</v>
      </c>
      <c r="E26" s="46">
        <v>10000</v>
      </c>
      <c r="F26" s="46">
        <v>-10000</v>
      </c>
      <c r="H26" s="3" t="str">
        <f t="shared" si="0"/>
        <v>10001</v>
      </c>
      <c r="I26" s="174" t="str">
        <f t="shared" si="2"/>
        <v>1046</v>
      </c>
      <c r="J26" s="189">
        <f t="shared" si="3"/>
        <v>0</v>
      </c>
      <c r="K26" s="189">
        <f t="shared" si="4"/>
        <v>20645.330000000002</v>
      </c>
      <c r="L26" s="192">
        <v>11011</v>
      </c>
      <c r="M26" s="201" t="s">
        <v>905</v>
      </c>
      <c r="N26" s="200">
        <f t="shared" si="1"/>
        <v>70.87</v>
      </c>
    </row>
    <row r="27" spans="1:14" x14ac:dyDescent="0.25">
      <c r="A27" s="443" t="s">
        <v>1031</v>
      </c>
      <c r="B27" s="378" t="s">
        <v>70</v>
      </c>
      <c r="C27" s="46">
        <v>2890</v>
      </c>
      <c r="D27" s="46">
        <v>23000</v>
      </c>
      <c r="E27" s="46">
        <v>23000</v>
      </c>
      <c r="F27" s="46">
        <v>-22080.94</v>
      </c>
      <c r="H27" s="3" t="str">
        <f t="shared" si="0"/>
        <v>10001</v>
      </c>
      <c r="I27" s="174" t="str">
        <f t="shared" si="2"/>
        <v>1047</v>
      </c>
      <c r="J27" s="189">
        <f t="shared" si="3"/>
        <v>2890</v>
      </c>
      <c r="K27" s="189">
        <f t="shared" si="4"/>
        <v>4652.2999999999993</v>
      </c>
      <c r="L27" s="192">
        <v>11012</v>
      </c>
      <c r="M27" s="201" t="s">
        <v>906</v>
      </c>
      <c r="N27" s="200">
        <f t="shared" si="1"/>
        <v>195.35000000000002</v>
      </c>
    </row>
    <row r="28" spans="1:14" x14ac:dyDescent="0.25">
      <c r="A28" s="443" t="s">
        <v>1032</v>
      </c>
      <c r="B28" s="378" t="s">
        <v>71</v>
      </c>
      <c r="C28" s="46">
        <v>0</v>
      </c>
      <c r="D28" s="46">
        <v>3000</v>
      </c>
      <c r="E28" s="46">
        <v>3000</v>
      </c>
      <c r="F28" s="46">
        <v>-3000</v>
      </c>
      <c r="H28" s="3" t="str">
        <f t="shared" si="0"/>
        <v>10001</v>
      </c>
      <c r="I28" s="174" t="str">
        <f t="shared" si="2"/>
        <v>1048</v>
      </c>
      <c r="J28" s="189">
        <f t="shared" si="3"/>
        <v>0</v>
      </c>
      <c r="K28" s="189">
        <f t="shared" si="4"/>
        <v>68.81</v>
      </c>
      <c r="L28" s="192">
        <v>11013</v>
      </c>
      <c r="M28" s="201" t="s">
        <v>907</v>
      </c>
      <c r="N28" s="200">
        <f t="shared" si="1"/>
        <v>45</v>
      </c>
    </row>
    <row r="29" spans="1:14" x14ac:dyDescent="0.25">
      <c r="A29" s="443" t="s">
        <v>1033</v>
      </c>
      <c r="B29" s="378" t="s">
        <v>72</v>
      </c>
      <c r="C29" s="46">
        <v>1387.58</v>
      </c>
      <c r="D29" s="46">
        <v>25000</v>
      </c>
      <c r="E29" s="46">
        <v>25000</v>
      </c>
      <c r="F29" s="46">
        <v>-25682.25</v>
      </c>
      <c r="H29" s="3" t="str">
        <f t="shared" si="0"/>
        <v>10001</v>
      </c>
      <c r="I29" s="174" t="str">
        <f t="shared" si="2"/>
        <v>1049</v>
      </c>
      <c r="J29" s="189">
        <f t="shared" si="3"/>
        <v>1387.58</v>
      </c>
      <c r="K29" s="189">
        <f t="shared" si="4"/>
        <v>31665.920000000006</v>
      </c>
      <c r="L29" s="192">
        <v>11014</v>
      </c>
      <c r="M29" s="201" t="s">
        <v>908</v>
      </c>
      <c r="N29" s="200">
        <f t="shared" si="1"/>
        <v>274.28999999999996</v>
      </c>
    </row>
    <row r="30" spans="1:14" x14ac:dyDescent="0.25">
      <c r="A30" s="443" t="s">
        <v>1034</v>
      </c>
      <c r="B30" s="378" t="s">
        <v>73</v>
      </c>
      <c r="C30" s="46">
        <v>780</v>
      </c>
      <c r="D30" s="46">
        <v>0</v>
      </c>
      <c r="E30" s="46">
        <v>0</v>
      </c>
      <c r="F30" s="46">
        <v>780</v>
      </c>
      <c r="H30" s="3" t="str">
        <f t="shared" si="0"/>
        <v>10001</v>
      </c>
      <c r="I30" s="174" t="str">
        <f t="shared" si="2"/>
        <v>1051</v>
      </c>
      <c r="J30" s="189">
        <f t="shared" si="3"/>
        <v>780</v>
      </c>
      <c r="K30" s="189">
        <f t="shared" si="4"/>
        <v>13680</v>
      </c>
      <c r="L30" s="192">
        <v>11015</v>
      </c>
      <c r="M30" s="201" t="s">
        <v>909</v>
      </c>
      <c r="N30" s="200">
        <f t="shared" si="1"/>
        <v>2125.1</v>
      </c>
    </row>
    <row r="31" spans="1:14" x14ac:dyDescent="0.25">
      <c r="A31" s="443" t="s">
        <v>1759</v>
      </c>
      <c r="B31" s="378" t="s">
        <v>1737</v>
      </c>
      <c r="C31" s="46">
        <v>-970</v>
      </c>
      <c r="D31" s="46">
        <v>0</v>
      </c>
      <c r="E31" s="46">
        <v>0</v>
      </c>
      <c r="F31" s="46">
        <v>-970</v>
      </c>
      <c r="H31" s="3" t="str">
        <f t="shared" si="0"/>
        <v>10001</v>
      </c>
      <c r="I31" s="174" t="str">
        <f t="shared" si="2"/>
        <v>1054</v>
      </c>
      <c r="J31" s="189">
        <f t="shared" si="3"/>
        <v>-970</v>
      </c>
      <c r="K31" s="189">
        <f t="shared" si="4"/>
        <v>695</v>
      </c>
      <c r="L31" s="192">
        <v>11016</v>
      </c>
      <c r="M31" s="201" t="s">
        <v>910</v>
      </c>
      <c r="N31" s="200">
        <f t="shared" si="1"/>
        <v>746.5</v>
      </c>
    </row>
    <row r="32" spans="1:14" x14ac:dyDescent="0.25">
      <c r="A32" s="443" t="s">
        <v>1035</v>
      </c>
      <c r="B32" s="378" t="s">
        <v>74</v>
      </c>
      <c r="C32" s="46">
        <v>1716.17</v>
      </c>
      <c r="D32" s="46">
        <v>0</v>
      </c>
      <c r="E32" s="46">
        <v>0</v>
      </c>
      <c r="F32" s="46">
        <v>1716.17</v>
      </c>
      <c r="H32" s="3" t="str">
        <f t="shared" si="0"/>
        <v>10001</v>
      </c>
      <c r="I32" s="174" t="str">
        <f t="shared" ref="I32:I86" si="5">RIGHT(A32,4)</f>
        <v>1055</v>
      </c>
      <c r="J32" s="189">
        <f t="shared" ref="J32:J86" si="6">+C32</f>
        <v>1716.17</v>
      </c>
      <c r="K32" s="189">
        <f t="shared" ref="K32:K95" si="7">SUMIF(I:I,I32,J:J)</f>
        <v>1716.17</v>
      </c>
      <c r="L32" s="192">
        <v>11017</v>
      </c>
      <c r="M32" s="201" t="s">
        <v>772</v>
      </c>
      <c r="N32" s="200">
        <f t="shared" si="1"/>
        <v>-535.04</v>
      </c>
    </row>
    <row r="33" spans="1:15" x14ac:dyDescent="0.25">
      <c r="A33" s="443" t="s">
        <v>1036</v>
      </c>
      <c r="B33" s="378" t="s">
        <v>75</v>
      </c>
      <c r="C33" s="46">
        <v>0</v>
      </c>
      <c r="D33" s="46">
        <v>0</v>
      </c>
      <c r="E33" s="46">
        <v>0</v>
      </c>
      <c r="F33" s="46">
        <v>0</v>
      </c>
      <c r="H33" s="3" t="str">
        <f t="shared" si="0"/>
        <v>10001</v>
      </c>
      <c r="I33" s="174" t="str">
        <f t="shared" si="5"/>
        <v>1401</v>
      </c>
      <c r="J33" s="189">
        <f t="shared" si="6"/>
        <v>0</v>
      </c>
      <c r="K33" s="189">
        <f t="shared" si="7"/>
        <v>0</v>
      </c>
      <c r="L33" s="192">
        <v>11018</v>
      </c>
      <c r="M33" s="201" t="s">
        <v>911</v>
      </c>
      <c r="N33" s="200">
        <f t="shared" si="1"/>
        <v>283</v>
      </c>
    </row>
    <row r="34" spans="1:15" x14ac:dyDescent="0.25">
      <c r="A34" s="443" t="s">
        <v>1037</v>
      </c>
      <c r="B34" s="378" t="s">
        <v>965</v>
      </c>
      <c r="C34" s="46">
        <v>0</v>
      </c>
      <c r="D34" s="46">
        <v>0</v>
      </c>
      <c r="E34" s="46">
        <v>0</v>
      </c>
      <c r="F34" s="46">
        <v>0</v>
      </c>
      <c r="H34" s="3" t="str">
        <f t="shared" si="0"/>
        <v>10001</v>
      </c>
      <c r="I34" s="174" t="str">
        <f t="shared" si="5"/>
        <v>1600</v>
      </c>
      <c r="J34" s="189">
        <f t="shared" si="6"/>
        <v>0</v>
      </c>
      <c r="K34" s="189">
        <f t="shared" si="7"/>
        <v>0</v>
      </c>
      <c r="L34" s="192">
        <v>11019</v>
      </c>
      <c r="M34" s="201" t="s">
        <v>912</v>
      </c>
      <c r="N34" s="200">
        <f t="shared" si="1"/>
        <v>-867.51</v>
      </c>
    </row>
    <row r="35" spans="1:15" x14ac:dyDescent="0.25">
      <c r="A35" s="443" t="s">
        <v>1038</v>
      </c>
      <c r="B35" s="378" t="s">
        <v>76</v>
      </c>
      <c r="C35" s="46">
        <v>1738.93</v>
      </c>
      <c r="D35" s="46">
        <v>500</v>
      </c>
      <c r="E35" s="46">
        <v>500</v>
      </c>
      <c r="F35" s="46">
        <v>1222.27</v>
      </c>
      <c r="H35" s="3" t="str">
        <f t="shared" si="0"/>
        <v>10001</v>
      </c>
      <c r="I35" s="174" t="str">
        <f t="shared" si="5"/>
        <v>2000</v>
      </c>
      <c r="J35" s="189">
        <f t="shared" si="6"/>
        <v>1738.93</v>
      </c>
      <c r="K35" s="189">
        <f t="shared" si="7"/>
        <v>1738.93</v>
      </c>
      <c r="L35" s="192">
        <v>11020</v>
      </c>
      <c r="M35" s="201" t="s">
        <v>913</v>
      </c>
      <c r="N35" s="200">
        <f>SUMIF(H:H,L35,C:C)</f>
        <v>7017.6400000000012</v>
      </c>
    </row>
    <row r="36" spans="1:15" x14ac:dyDescent="0.25">
      <c r="A36" s="443" t="s">
        <v>1039</v>
      </c>
      <c r="B36" s="378" t="s">
        <v>77</v>
      </c>
      <c r="C36" s="46">
        <v>0</v>
      </c>
      <c r="D36" s="46">
        <v>0</v>
      </c>
      <c r="E36" s="46">
        <v>0</v>
      </c>
      <c r="F36" s="46">
        <v>0</v>
      </c>
      <c r="H36" s="3" t="str">
        <f t="shared" si="0"/>
        <v>10001</v>
      </c>
      <c r="I36" s="174" t="str">
        <f t="shared" si="5"/>
        <v>2003</v>
      </c>
      <c r="J36" s="189">
        <f t="shared" si="6"/>
        <v>0</v>
      </c>
      <c r="K36" s="189">
        <f t="shared" si="7"/>
        <v>0</v>
      </c>
      <c r="L36" s="192">
        <v>11021</v>
      </c>
      <c r="M36" s="201" t="s">
        <v>914</v>
      </c>
      <c r="N36" s="200">
        <f t="shared" si="1"/>
        <v>144.16</v>
      </c>
      <c r="O36" s="26">
        <f>SUM(N16:N36)+N9</f>
        <v>215685.11000000002</v>
      </c>
    </row>
    <row r="37" spans="1:15" x14ac:dyDescent="0.25">
      <c r="A37" s="443" t="s">
        <v>1040</v>
      </c>
      <c r="B37" s="378" t="s">
        <v>78</v>
      </c>
      <c r="C37" s="46">
        <v>0</v>
      </c>
      <c r="D37" s="46">
        <v>0</v>
      </c>
      <c r="E37" s="46">
        <v>0</v>
      </c>
      <c r="F37" s="46">
        <v>0</v>
      </c>
      <c r="H37" s="3" t="str">
        <f t="shared" si="0"/>
        <v>10001</v>
      </c>
      <c r="I37" s="174" t="str">
        <f t="shared" si="5"/>
        <v>2004</v>
      </c>
      <c r="J37" s="189">
        <f t="shared" si="6"/>
        <v>0</v>
      </c>
      <c r="K37" s="189">
        <f t="shared" si="7"/>
        <v>0</v>
      </c>
      <c r="M37" s="204" t="s">
        <v>782</v>
      </c>
      <c r="N37" s="180">
        <f>SUM(N9:N36)</f>
        <v>414117.88999999984</v>
      </c>
    </row>
    <row r="38" spans="1:15" x14ac:dyDescent="0.25">
      <c r="A38" s="443" t="s">
        <v>1041</v>
      </c>
      <c r="B38" s="378" t="s">
        <v>79</v>
      </c>
      <c r="C38" s="46">
        <v>0</v>
      </c>
      <c r="D38" s="46">
        <v>1100</v>
      </c>
      <c r="E38" s="46">
        <v>1100</v>
      </c>
      <c r="F38" s="46">
        <v>-1100</v>
      </c>
      <c r="H38" s="3" t="str">
        <f t="shared" si="0"/>
        <v>10001</v>
      </c>
      <c r="I38" s="174" t="str">
        <f t="shared" si="5"/>
        <v>2022</v>
      </c>
      <c r="J38" s="189">
        <f t="shared" si="6"/>
        <v>0</v>
      </c>
      <c r="K38" s="189">
        <f t="shared" si="7"/>
        <v>0</v>
      </c>
    </row>
    <row r="39" spans="1:15" x14ac:dyDescent="0.25">
      <c r="A39" s="443" t="s">
        <v>1042</v>
      </c>
      <c r="B39" s="378" t="s">
        <v>80</v>
      </c>
      <c r="C39" s="46">
        <v>0</v>
      </c>
      <c r="D39" s="46">
        <v>0</v>
      </c>
      <c r="E39" s="46">
        <v>0</v>
      </c>
      <c r="F39" s="46">
        <v>0</v>
      </c>
      <c r="H39" s="3" t="str">
        <f t="shared" si="0"/>
        <v>10001</v>
      </c>
      <c r="I39" s="174" t="str">
        <f t="shared" si="5"/>
        <v>2028</v>
      </c>
      <c r="J39" s="189">
        <f t="shared" si="6"/>
        <v>0</v>
      </c>
      <c r="K39" s="189">
        <f t="shared" si="7"/>
        <v>0</v>
      </c>
    </row>
    <row r="40" spans="1:15" x14ac:dyDescent="0.25">
      <c r="A40" s="443" t="s">
        <v>1043</v>
      </c>
      <c r="B40" s="378" t="s">
        <v>81</v>
      </c>
      <c r="C40" s="46">
        <v>0</v>
      </c>
      <c r="D40" s="46">
        <v>0</v>
      </c>
      <c r="E40" s="46">
        <v>0</v>
      </c>
      <c r="F40" s="46">
        <v>0</v>
      </c>
      <c r="H40" s="3" t="str">
        <f t="shared" si="0"/>
        <v>10001</v>
      </c>
      <c r="I40" s="174" t="str">
        <f t="shared" si="5"/>
        <v>2510</v>
      </c>
      <c r="J40" s="189">
        <f t="shared" si="6"/>
        <v>0</v>
      </c>
      <c r="K40" s="189">
        <f t="shared" si="7"/>
        <v>0</v>
      </c>
    </row>
    <row r="41" spans="1:15" x14ac:dyDescent="0.25">
      <c r="A41" s="443" t="s">
        <v>1044</v>
      </c>
      <c r="B41" s="378" t="s">
        <v>82</v>
      </c>
      <c r="C41" s="46">
        <v>0</v>
      </c>
      <c r="D41" s="46">
        <v>0</v>
      </c>
      <c r="E41" s="46">
        <v>0</v>
      </c>
      <c r="F41" s="46">
        <v>0</v>
      </c>
      <c r="H41" s="3" t="str">
        <f t="shared" si="0"/>
        <v>10001</v>
      </c>
      <c r="I41" s="174" t="str">
        <f t="shared" si="5"/>
        <v>2706</v>
      </c>
      <c r="J41" s="189">
        <f t="shared" si="6"/>
        <v>0</v>
      </c>
      <c r="K41" s="189">
        <f t="shared" si="7"/>
        <v>0</v>
      </c>
    </row>
    <row r="42" spans="1:15" x14ac:dyDescent="0.25">
      <c r="A42" s="443" t="s">
        <v>1045</v>
      </c>
      <c r="B42" s="378" t="s">
        <v>83</v>
      </c>
      <c r="C42" s="46">
        <v>0</v>
      </c>
      <c r="D42" s="46">
        <v>0</v>
      </c>
      <c r="E42" s="46">
        <v>0</v>
      </c>
      <c r="F42" s="46">
        <v>0</v>
      </c>
      <c r="H42" s="3" t="str">
        <f t="shared" si="0"/>
        <v>10001</v>
      </c>
      <c r="I42" s="174" t="str">
        <f t="shared" si="5"/>
        <v>3300</v>
      </c>
      <c r="J42" s="189">
        <f t="shared" si="6"/>
        <v>0</v>
      </c>
      <c r="K42" s="189">
        <f t="shared" si="7"/>
        <v>0</v>
      </c>
    </row>
    <row r="43" spans="1:15" x14ac:dyDescent="0.25">
      <c r="A43" s="443" t="s">
        <v>1046</v>
      </c>
      <c r="B43" s="378" t="s">
        <v>84</v>
      </c>
      <c r="C43" s="46">
        <v>0</v>
      </c>
      <c r="D43" s="46">
        <v>0</v>
      </c>
      <c r="E43" s="46">
        <v>0</v>
      </c>
      <c r="F43" s="46">
        <v>0</v>
      </c>
      <c r="H43" s="3" t="str">
        <f t="shared" si="0"/>
        <v>10001</v>
      </c>
      <c r="I43" s="174" t="str">
        <f t="shared" si="5"/>
        <v>4600</v>
      </c>
      <c r="J43" s="189">
        <f t="shared" si="6"/>
        <v>0</v>
      </c>
      <c r="K43" s="189">
        <f t="shared" si="7"/>
        <v>0</v>
      </c>
    </row>
    <row r="44" spans="1:15" x14ac:dyDescent="0.25">
      <c r="A44" s="443" t="s">
        <v>1047</v>
      </c>
      <c r="B44" s="378" t="s">
        <v>85</v>
      </c>
      <c r="C44" s="46">
        <v>0</v>
      </c>
      <c r="D44" s="46">
        <v>0</v>
      </c>
      <c r="E44" s="46">
        <v>0</v>
      </c>
      <c r="F44" s="46">
        <v>0</v>
      </c>
      <c r="H44" s="3" t="str">
        <f t="shared" si="0"/>
        <v>10001</v>
      </c>
      <c r="I44" s="174" t="str">
        <f t="shared" si="5"/>
        <v>4610</v>
      </c>
      <c r="J44" s="189">
        <f t="shared" si="6"/>
        <v>0</v>
      </c>
      <c r="K44" s="189">
        <f t="shared" si="7"/>
        <v>0</v>
      </c>
    </row>
    <row r="45" spans="1:15" x14ac:dyDescent="0.25">
      <c r="A45" s="443" t="s">
        <v>1048</v>
      </c>
      <c r="B45" s="378" t="s">
        <v>86</v>
      </c>
      <c r="C45" s="46">
        <v>0</v>
      </c>
      <c r="D45" s="46">
        <v>0</v>
      </c>
      <c r="E45" s="46">
        <v>0</v>
      </c>
      <c r="F45" s="46">
        <v>0</v>
      </c>
      <c r="H45" s="3" t="str">
        <f t="shared" si="0"/>
        <v>10001</v>
      </c>
      <c r="I45" s="174" t="str">
        <f t="shared" si="5"/>
        <v>4611</v>
      </c>
      <c r="J45" s="189">
        <f t="shared" si="6"/>
        <v>0</v>
      </c>
      <c r="K45" s="189">
        <f t="shared" si="7"/>
        <v>0</v>
      </c>
    </row>
    <row r="46" spans="1:15" x14ac:dyDescent="0.25">
      <c r="A46" s="443" t="s">
        <v>1049</v>
      </c>
      <c r="B46" s="378" t="s">
        <v>87</v>
      </c>
      <c r="C46" s="46">
        <v>0</v>
      </c>
      <c r="D46" s="46">
        <v>0</v>
      </c>
      <c r="E46" s="46">
        <v>0</v>
      </c>
      <c r="F46" s="46">
        <v>0</v>
      </c>
      <c r="H46" s="3" t="str">
        <f t="shared" si="0"/>
        <v>10001</v>
      </c>
      <c r="I46" s="174" t="str">
        <f t="shared" si="5"/>
        <v>4618</v>
      </c>
      <c r="J46" s="189">
        <f t="shared" si="6"/>
        <v>0</v>
      </c>
      <c r="K46" s="189">
        <f t="shared" si="7"/>
        <v>0</v>
      </c>
    </row>
    <row r="47" spans="1:15" x14ac:dyDescent="0.25">
      <c r="A47" s="443" t="s">
        <v>1050</v>
      </c>
      <c r="B47" s="378" t="s">
        <v>88</v>
      </c>
      <c r="C47" s="46">
        <v>0</v>
      </c>
      <c r="D47" s="46">
        <v>0</v>
      </c>
      <c r="E47" s="46">
        <v>0</v>
      </c>
      <c r="F47" s="46">
        <v>0</v>
      </c>
      <c r="H47" s="3" t="str">
        <f t="shared" si="0"/>
        <v>10001</v>
      </c>
      <c r="I47" s="174" t="str">
        <f t="shared" si="5"/>
        <v>4619</v>
      </c>
      <c r="J47" s="189">
        <f t="shared" si="6"/>
        <v>0</v>
      </c>
      <c r="K47" s="189">
        <f t="shared" si="7"/>
        <v>0</v>
      </c>
    </row>
    <row r="48" spans="1:15" x14ac:dyDescent="0.25">
      <c r="A48" s="443" t="s">
        <v>1051</v>
      </c>
      <c r="B48" s="378" t="s">
        <v>89</v>
      </c>
      <c r="C48" s="46">
        <v>0</v>
      </c>
      <c r="D48" s="46">
        <v>0</v>
      </c>
      <c r="E48" s="46">
        <v>0</v>
      </c>
      <c r="F48" s="46">
        <v>0</v>
      </c>
      <c r="H48" s="3" t="str">
        <f t="shared" si="0"/>
        <v>10001</v>
      </c>
      <c r="I48" s="174" t="str">
        <f t="shared" si="5"/>
        <v>4622</v>
      </c>
      <c r="J48" s="189">
        <f t="shared" si="6"/>
        <v>0</v>
      </c>
      <c r="K48" s="189">
        <f t="shared" si="7"/>
        <v>0</v>
      </c>
    </row>
    <row r="49" spans="1:11" x14ac:dyDescent="0.25">
      <c r="A49" s="443" t="s">
        <v>1052</v>
      </c>
      <c r="B49" s="378" t="s">
        <v>90</v>
      </c>
      <c r="C49" s="46">
        <v>0</v>
      </c>
      <c r="D49" s="46">
        <v>0</v>
      </c>
      <c r="E49" s="46">
        <v>0</v>
      </c>
      <c r="F49" s="46">
        <v>0</v>
      </c>
      <c r="H49" s="3" t="str">
        <f t="shared" si="0"/>
        <v>10001</v>
      </c>
      <c r="I49" s="174" t="str">
        <f t="shared" si="5"/>
        <v>4623</v>
      </c>
      <c r="J49" s="189">
        <f t="shared" si="6"/>
        <v>0</v>
      </c>
      <c r="K49" s="189">
        <f t="shared" si="7"/>
        <v>0</v>
      </c>
    </row>
    <row r="50" spans="1:11" x14ac:dyDescent="0.25">
      <c r="A50" s="443" t="s">
        <v>1053</v>
      </c>
      <c r="B50" s="378" t="s">
        <v>91</v>
      </c>
      <c r="C50" s="46">
        <v>0</v>
      </c>
      <c r="D50" s="46">
        <v>0</v>
      </c>
      <c r="E50" s="46">
        <v>0</v>
      </c>
      <c r="F50" s="46">
        <v>0</v>
      </c>
      <c r="H50" s="3" t="str">
        <f t="shared" si="0"/>
        <v>10001</v>
      </c>
      <c r="I50" s="174" t="str">
        <f t="shared" si="5"/>
        <v>5007</v>
      </c>
      <c r="J50" s="189">
        <f t="shared" si="6"/>
        <v>0</v>
      </c>
      <c r="K50" s="189">
        <f t="shared" si="7"/>
        <v>0</v>
      </c>
    </row>
    <row r="51" spans="1:11" x14ac:dyDescent="0.25">
      <c r="A51" s="443" t="s">
        <v>1054</v>
      </c>
      <c r="B51" s="378" t="s">
        <v>92</v>
      </c>
      <c r="C51" s="46">
        <v>0</v>
      </c>
      <c r="D51" s="46">
        <v>0</v>
      </c>
      <c r="E51" s="46">
        <v>0</v>
      </c>
      <c r="F51" s="46">
        <v>0</v>
      </c>
      <c r="H51" s="3" t="str">
        <f t="shared" si="0"/>
        <v>10001</v>
      </c>
      <c r="I51" s="174" t="str">
        <f t="shared" si="5"/>
        <v>5602</v>
      </c>
      <c r="J51" s="189">
        <f t="shared" si="6"/>
        <v>0</v>
      </c>
      <c r="K51" s="189">
        <f t="shared" si="7"/>
        <v>0</v>
      </c>
    </row>
    <row r="52" spans="1:11" x14ac:dyDescent="0.25">
      <c r="A52" s="443" t="s">
        <v>1055</v>
      </c>
      <c r="B52" s="378" t="s">
        <v>93</v>
      </c>
      <c r="C52" s="46">
        <v>0</v>
      </c>
      <c r="D52" s="46">
        <v>0</v>
      </c>
      <c r="E52" s="46">
        <v>0</v>
      </c>
      <c r="F52" s="46">
        <v>0</v>
      </c>
      <c r="H52" s="3" t="str">
        <f t="shared" si="0"/>
        <v>10001</v>
      </c>
      <c r="I52" s="174" t="str">
        <f t="shared" si="5"/>
        <v>5902</v>
      </c>
      <c r="J52" s="189">
        <f t="shared" si="6"/>
        <v>0</v>
      </c>
      <c r="K52" s="189">
        <f t="shared" si="7"/>
        <v>0</v>
      </c>
    </row>
    <row r="53" spans="1:11" x14ac:dyDescent="0.25">
      <c r="A53" s="443" t="s">
        <v>1056</v>
      </c>
      <c r="B53" s="378" t="s">
        <v>989</v>
      </c>
      <c r="C53" s="46">
        <v>0</v>
      </c>
      <c r="D53" s="46">
        <v>0</v>
      </c>
      <c r="E53" s="46">
        <v>0</v>
      </c>
      <c r="F53" s="46">
        <v>0</v>
      </c>
      <c r="H53" s="3" t="str">
        <f t="shared" si="0"/>
        <v>10001</v>
      </c>
      <c r="I53" s="174" t="str">
        <f t="shared" si="5"/>
        <v>9051</v>
      </c>
      <c r="J53" s="189">
        <f t="shared" si="6"/>
        <v>0</v>
      </c>
      <c r="K53" s="189">
        <f t="shared" si="7"/>
        <v>0</v>
      </c>
    </row>
    <row r="54" spans="1:11" x14ac:dyDescent="0.25">
      <c r="A54" s="443" t="s">
        <v>1057</v>
      </c>
      <c r="B54" s="378" t="s">
        <v>94</v>
      </c>
      <c r="C54" s="46">
        <v>0</v>
      </c>
      <c r="D54" s="46">
        <v>0</v>
      </c>
      <c r="E54" s="46">
        <v>0</v>
      </c>
      <c r="F54" s="46">
        <v>0</v>
      </c>
      <c r="H54" s="3" t="str">
        <f t="shared" si="0"/>
        <v>10001</v>
      </c>
      <c r="I54" s="174" t="str">
        <f t="shared" si="5"/>
        <v>9053</v>
      </c>
      <c r="J54" s="189">
        <f t="shared" si="6"/>
        <v>0</v>
      </c>
      <c r="K54" s="189">
        <f t="shared" si="7"/>
        <v>0</v>
      </c>
    </row>
    <row r="55" spans="1:11" x14ac:dyDescent="0.25">
      <c r="A55" s="443" t="s">
        <v>1058</v>
      </c>
      <c r="B55" s="378" t="s">
        <v>95</v>
      </c>
      <c r="C55" s="46">
        <v>-7.95</v>
      </c>
      <c r="D55" s="46">
        <v>0</v>
      </c>
      <c r="E55" s="46">
        <v>0</v>
      </c>
      <c r="F55" s="46">
        <v>-7.95</v>
      </c>
      <c r="H55" s="3" t="str">
        <f t="shared" si="0"/>
        <v>10001</v>
      </c>
      <c r="I55" s="174" t="str">
        <f t="shared" si="5"/>
        <v>9054</v>
      </c>
      <c r="J55" s="189">
        <f t="shared" si="6"/>
        <v>-7.95</v>
      </c>
      <c r="K55" s="189">
        <f t="shared" si="7"/>
        <v>-7.95</v>
      </c>
    </row>
    <row r="56" spans="1:11" x14ac:dyDescent="0.25">
      <c r="A56" s="443" t="s">
        <v>1059</v>
      </c>
      <c r="B56" s="378" t="s">
        <v>96</v>
      </c>
      <c r="C56" s="46">
        <v>-14.15</v>
      </c>
      <c r="D56" s="46">
        <v>0</v>
      </c>
      <c r="E56" s="46">
        <v>0</v>
      </c>
      <c r="F56" s="46">
        <v>-14.15</v>
      </c>
      <c r="H56" s="3" t="str">
        <f t="shared" si="0"/>
        <v>10001</v>
      </c>
      <c r="I56" s="174" t="str">
        <f t="shared" si="5"/>
        <v>9100</v>
      </c>
      <c r="J56" s="189">
        <f t="shared" si="6"/>
        <v>-14.15</v>
      </c>
      <c r="K56" s="189">
        <f t="shared" si="7"/>
        <v>-14.15</v>
      </c>
    </row>
    <row r="57" spans="1:11" x14ac:dyDescent="0.25">
      <c r="A57" s="443" t="s">
        <v>1060</v>
      </c>
      <c r="B57" s="378" t="s">
        <v>97</v>
      </c>
      <c r="C57" s="46">
        <v>0</v>
      </c>
      <c r="D57" s="46">
        <v>-200</v>
      </c>
      <c r="E57" s="46">
        <v>-200</v>
      </c>
      <c r="F57" s="46">
        <v>200</v>
      </c>
      <c r="H57" s="3" t="str">
        <f t="shared" si="0"/>
        <v>10001</v>
      </c>
      <c r="I57" s="174" t="str">
        <f t="shared" si="5"/>
        <v>9200</v>
      </c>
      <c r="J57" s="189">
        <f t="shared" si="6"/>
        <v>0</v>
      </c>
      <c r="K57" s="189">
        <f t="shared" si="7"/>
        <v>0</v>
      </c>
    </row>
    <row r="58" spans="1:11" x14ac:dyDescent="0.25">
      <c r="A58" s="443" t="s">
        <v>1061</v>
      </c>
      <c r="B58" s="378" t="s">
        <v>98</v>
      </c>
      <c r="C58" s="46">
        <v>-33.32</v>
      </c>
      <c r="D58" s="46">
        <v>-100</v>
      </c>
      <c r="E58" s="46">
        <v>-100</v>
      </c>
      <c r="F58" s="46">
        <v>66.680000000000007</v>
      </c>
      <c r="H58" s="3" t="str">
        <f t="shared" si="0"/>
        <v>10001</v>
      </c>
      <c r="I58" s="174" t="str">
        <f t="shared" si="5"/>
        <v>9362</v>
      </c>
      <c r="J58" s="189">
        <f t="shared" si="6"/>
        <v>-33.32</v>
      </c>
      <c r="K58" s="189">
        <f t="shared" si="7"/>
        <v>-33.32</v>
      </c>
    </row>
    <row r="59" spans="1:11" x14ac:dyDescent="0.25">
      <c r="A59" s="443" t="s">
        <v>1062</v>
      </c>
      <c r="B59" s="378" t="s">
        <v>99</v>
      </c>
      <c r="C59" s="46">
        <v>404.31</v>
      </c>
      <c r="D59" s="46">
        <v>0</v>
      </c>
      <c r="E59" s="46">
        <v>0</v>
      </c>
      <c r="F59" s="46">
        <v>404.31</v>
      </c>
      <c r="H59" s="3" t="str">
        <f t="shared" si="0"/>
        <v>10002</v>
      </c>
      <c r="I59" s="174" t="str">
        <f t="shared" si="5"/>
        <v>1042</v>
      </c>
      <c r="J59" s="189">
        <f t="shared" si="6"/>
        <v>404.31</v>
      </c>
      <c r="K59" s="189">
        <f t="shared" si="7"/>
        <v>73509.45</v>
      </c>
    </row>
    <row r="60" spans="1:11" x14ac:dyDescent="0.25">
      <c r="A60" s="443" t="s">
        <v>1063</v>
      </c>
      <c r="B60" s="378" t="s">
        <v>100</v>
      </c>
      <c r="C60" s="46">
        <v>0</v>
      </c>
      <c r="D60" s="46">
        <v>0</v>
      </c>
      <c r="E60" s="46">
        <v>0</v>
      </c>
      <c r="F60" s="46">
        <v>0</v>
      </c>
      <c r="H60" s="3" t="str">
        <f t="shared" si="0"/>
        <v>10002</v>
      </c>
      <c r="I60" s="174" t="str">
        <f t="shared" si="5"/>
        <v>2471</v>
      </c>
      <c r="J60" s="189">
        <f t="shared" si="6"/>
        <v>0</v>
      </c>
      <c r="K60" s="189">
        <f t="shared" si="7"/>
        <v>0</v>
      </c>
    </row>
    <row r="61" spans="1:11" x14ac:dyDescent="0.25">
      <c r="A61" s="443" t="s">
        <v>1064</v>
      </c>
      <c r="B61" s="378" t="s">
        <v>101</v>
      </c>
      <c r="C61" s="46">
        <v>0</v>
      </c>
      <c r="D61" s="46">
        <v>0</v>
      </c>
      <c r="E61" s="46">
        <v>0</v>
      </c>
      <c r="F61" s="46">
        <v>0</v>
      </c>
      <c r="H61" s="3" t="str">
        <f t="shared" si="0"/>
        <v>10003</v>
      </c>
      <c r="I61" s="174" t="str">
        <f t="shared" si="5"/>
        <v>0200</v>
      </c>
      <c r="J61" s="189">
        <f t="shared" si="6"/>
        <v>0</v>
      </c>
      <c r="K61" s="189">
        <f t="shared" si="7"/>
        <v>0</v>
      </c>
    </row>
    <row r="62" spans="1:11" x14ac:dyDescent="0.25">
      <c r="A62" s="443" t="s">
        <v>1065</v>
      </c>
      <c r="B62" s="378" t="s">
        <v>102</v>
      </c>
      <c r="C62" s="46">
        <v>8738.01</v>
      </c>
      <c r="D62" s="46">
        <v>48000</v>
      </c>
      <c r="E62" s="46">
        <v>48000</v>
      </c>
      <c r="F62" s="46">
        <v>-43243.95</v>
      </c>
      <c r="H62" s="3" t="str">
        <f t="shared" si="0"/>
        <v>10003</v>
      </c>
      <c r="I62" s="174" t="str">
        <f t="shared" si="5"/>
        <v>1040</v>
      </c>
      <c r="J62" s="189">
        <f t="shared" si="6"/>
        <v>8738.01</v>
      </c>
      <c r="K62" s="189">
        <f t="shared" si="7"/>
        <v>14601.88</v>
      </c>
    </row>
    <row r="63" spans="1:11" x14ac:dyDescent="0.25">
      <c r="A63" s="443" t="s">
        <v>1066</v>
      </c>
      <c r="B63" s="378" t="s">
        <v>103</v>
      </c>
      <c r="C63" s="46">
        <v>1342.68</v>
      </c>
      <c r="D63" s="46">
        <v>5000</v>
      </c>
      <c r="E63" s="46">
        <v>5000</v>
      </c>
      <c r="F63" s="46">
        <v>-3657.32</v>
      </c>
      <c r="H63" s="3" t="str">
        <f t="shared" si="0"/>
        <v>10003</v>
      </c>
      <c r="I63" s="174" t="str">
        <f t="shared" si="5"/>
        <v>1041</v>
      </c>
      <c r="J63" s="189">
        <f t="shared" si="6"/>
        <v>1342.68</v>
      </c>
      <c r="K63" s="189">
        <f t="shared" si="7"/>
        <v>13085.57</v>
      </c>
    </row>
    <row r="64" spans="1:11" x14ac:dyDescent="0.25">
      <c r="A64" s="443" t="s">
        <v>1067</v>
      </c>
      <c r="B64" s="378" t="s">
        <v>104</v>
      </c>
      <c r="C64" s="46">
        <v>5859.18</v>
      </c>
      <c r="D64" s="46">
        <v>1000</v>
      </c>
      <c r="E64" s="46">
        <v>1000</v>
      </c>
      <c r="F64" s="46">
        <v>4834.18</v>
      </c>
      <c r="H64" s="3" t="str">
        <f t="shared" si="0"/>
        <v>10003</v>
      </c>
      <c r="I64" s="174" t="str">
        <f t="shared" si="5"/>
        <v>1042</v>
      </c>
      <c r="J64" s="189">
        <f t="shared" si="6"/>
        <v>5859.18</v>
      </c>
      <c r="K64" s="189">
        <f t="shared" si="7"/>
        <v>73509.45</v>
      </c>
    </row>
    <row r="65" spans="1:11" x14ac:dyDescent="0.25">
      <c r="A65" s="443" t="s">
        <v>1068</v>
      </c>
      <c r="B65" s="378" t="s">
        <v>105</v>
      </c>
      <c r="C65" s="46">
        <v>25789.040000000001</v>
      </c>
      <c r="D65" s="46">
        <v>40000</v>
      </c>
      <c r="E65" s="46">
        <v>40000</v>
      </c>
      <c r="F65" s="46">
        <v>-14210.96</v>
      </c>
      <c r="H65" s="3" t="str">
        <f t="shared" si="0"/>
        <v>10003</v>
      </c>
      <c r="I65" s="174" t="str">
        <f t="shared" si="5"/>
        <v>1043</v>
      </c>
      <c r="J65" s="189">
        <f t="shared" si="6"/>
        <v>25789.040000000001</v>
      </c>
      <c r="K65" s="189">
        <f t="shared" si="7"/>
        <v>48072.68</v>
      </c>
    </row>
    <row r="66" spans="1:11" x14ac:dyDescent="0.25">
      <c r="A66" s="443" t="s">
        <v>1069</v>
      </c>
      <c r="B66" s="378" t="s">
        <v>106</v>
      </c>
      <c r="C66" s="46">
        <v>735</v>
      </c>
      <c r="D66" s="46">
        <v>70000</v>
      </c>
      <c r="E66" s="46">
        <v>70000</v>
      </c>
      <c r="F66" s="46">
        <v>-70000</v>
      </c>
      <c r="H66" s="3" t="str">
        <f t="shared" si="0"/>
        <v>10003</v>
      </c>
      <c r="I66" s="174" t="str">
        <f t="shared" si="5"/>
        <v>1044</v>
      </c>
      <c r="J66" s="189">
        <f t="shared" si="6"/>
        <v>735</v>
      </c>
      <c r="K66" s="189">
        <f t="shared" si="7"/>
        <v>-4406.37</v>
      </c>
    </row>
    <row r="67" spans="1:11" x14ac:dyDescent="0.25">
      <c r="A67" s="443" t="s">
        <v>1070</v>
      </c>
      <c r="B67" s="378" t="s">
        <v>107</v>
      </c>
      <c r="C67" s="46">
        <v>0</v>
      </c>
      <c r="D67" s="46">
        <v>18000</v>
      </c>
      <c r="E67" s="46">
        <v>18000</v>
      </c>
      <c r="F67" s="46">
        <v>-18000</v>
      </c>
      <c r="H67" s="3" t="str">
        <f t="shared" si="0"/>
        <v>10003</v>
      </c>
      <c r="I67" s="174" t="str">
        <f t="shared" si="5"/>
        <v>1045</v>
      </c>
      <c r="J67" s="189">
        <f t="shared" si="6"/>
        <v>0</v>
      </c>
      <c r="K67" s="189">
        <f t="shared" si="7"/>
        <v>2157.0400000000009</v>
      </c>
    </row>
    <row r="68" spans="1:11" x14ac:dyDescent="0.25">
      <c r="A68" s="443" t="s">
        <v>1071</v>
      </c>
      <c r="B68" s="378" t="s">
        <v>108</v>
      </c>
      <c r="C68" s="46">
        <v>20645.330000000002</v>
      </c>
      <c r="D68" s="46">
        <v>23000</v>
      </c>
      <c r="E68" s="46">
        <v>23000</v>
      </c>
      <c r="F68" s="46">
        <v>-4654.67</v>
      </c>
      <c r="H68" s="3" t="str">
        <f t="shared" si="0"/>
        <v>10003</v>
      </c>
      <c r="I68" s="174" t="str">
        <f t="shared" si="5"/>
        <v>1046</v>
      </c>
      <c r="J68" s="189">
        <f t="shared" si="6"/>
        <v>20645.330000000002</v>
      </c>
      <c r="K68" s="189">
        <f t="shared" si="7"/>
        <v>20645.330000000002</v>
      </c>
    </row>
    <row r="69" spans="1:11" x14ac:dyDescent="0.25">
      <c r="A69" s="443" t="s">
        <v>1072</v>
      </c>
      <c r="B69" s="378" t="s">
        <v>109</v>
      </c>
      <c r="C69" s="46">
        <v>904.99</v>
      </c>
      <c r="D69" s="46">
        <v>3000</v>
      </c>
      <c r="E69" s="46">
        <v>3000</v>
      </c>
      <c r="F69" s="46">
        <v>-2208.0700000000002</v>
      </c>
      <c r="H69" s="3" t="str">
        <f t="shared" si="0"/>
        <v>10003</v>
      </c>
      <c r="I69" s="174" t="str">
        <f t="shared" si="5"/>
        <v>1047</v>
      </c>
      <c r="J69" s="189">
        <f t="shared" si="6"/>
        <v>904.99</v>
      </c>
      <c r="K69" s="189">
        <f t="shared" si="7"/>
        <v>4652.2999999999993</v>
      </c>
    </row>
    <row r="70" spans="1:11" x14ac:dyDescent="0.25">
      <c r="A70" s="443" t="s">
        <v>1073</v>
      </c>
      <c r="B70" s="378" t="s">
        <v>110</v>
      </c>
      <c r="C70" s="46">
        <v>27851.35</v>
      </c>
      <c r="D70" s="46">
        <v>24000</v>
      </c>
      <c r="E70" s="46">
        <v>24000</v>
      </c>
      <c r="F70" s="46">
        <v>185.1</v>
      </c>
      <c r="H70" s="3" t="str">
        <f t="shared" si="0"/>
        <v>10003</v>
      </c>
      <c r="I70" s="174" t="str">
        <f t="shared" si="5"/>
        <v>1049</v>
      </c>
      <c r="J70" s="189">
        <f t="shared" si="6"/>
        <v>27851.35</v>
      </c>
      <c r="K70" s="189">
        <f t="shared" si="7"/>
        <v>31665.920000000006</v>
      </c>
    </row>
    <row r="71" spans="1:11" x14ac:dyDescent="0.25">
      <c r="A71" s="443" t="s">
        <v>1074</v>
      </c>
      <c r="B71" s="378" t="s">
        <v>111</v>
      </c>
      <c r="C71" s="46">
        <v>0</v>
      </c>
      <c r="D71" s="46">
        <v>0</v>
      </c>
      <c r="E71" s="46">
        <v>0</v>
      </c>
      <c r="F71" s="46">
        <v>0</v>
      </c>
      <c r="H71" s="3" t="str">
        <f t="shared" si="0"/>
        <v>10003</v>
      </c>
      <c r="I71" s="174" t="str">
        <f t="shared" si="5"/>
        <v>1051</v>
      </c>
      <c r="J71" s="189">
        <f t="shared" si="6"/>
        <v>0</v>
      </c>
      <c r="K71" s="189">
        <f t="shared" si="7"/>
        <v>13680</v>
      </c>
    </row>
    <row r="72" spans="1:11" x14ac:dyDescent="0.25">
      <c r="A72" s="443" t="s">
        <v>1760</v>
      </c>
      <c r="B72" s="378" t="s">
        <v>1738</v>
      </c>
      <c r="C72" s="46">
        <v>1665</v>
      </c>
      <c r="D72" s="46">
        <v>0</v>
      </c>
      <c r="E72" s="46">
        <v>0</v>
      </c>
      <c r="F72" s="46">
        <v>1665</v>
      </c>
      <c r="H72" s="3" t="str">
        <f t="shared" si="0"/>
        <v>10003</v>
      </c>
      <c r="I72" s="174" t="str">
        <f t="shared" si="5"/>
        <v>1054</v>
      </c>
      <c r="J72" s="189">
        <f t="shared" si="6"/>
        <v>1665</v>
      </c>
      <c r="K72" s="189">
        <f t="shared" si="7"/>
        <v>695</v>
      </c>
    </row>
    <row r="73" spans="1:11" x14ac:dyDescent="0.25">
      <c r="A73" s="443" t="s">
        <v>1075</v>
      </c>
      <c r="B73" s="378" t="s">
        <v>112</v>
      </c>
      <c r="C73" s="46">
        <v>0</v>
      </c>
      <c r="D73" s="46">
        <v>3000</v>
      </c>
      <c r="E73" s="46">
        <v>3000</v>
      </c>
      <c r="F73" s="46">
        <v>-3000</v>
      </c>
      <c r="H73" s="3" t="str">
        <f t="shared" si="0"/>
        <v>10003</v>
      </c>
      <c r="I73" s="174" t="str">
        <f t="shared" si="5"/>
        <v>2415</v>
      </c>
      <c r="J73" s="189">
        <f t="shared" si="6"/>
        <v>0</v>
      </c>
      <c r="K73" s="189">
        <f t="shared" si="7"/>
        <v>0</v>
      </c>
    </row>
    <row r="74" spans="1:11" x14ac:dyDescent="0.25">
      <c r="A74" s="443" t="s">
        <v>1076</v>
      </c>
      <c r="B74" s="378" t="s">
        <v>113</v>
      </c>
      <c r="C74" s="46">
        <v>0</v>
      </c>
      <c r="D74" s="46">
        <v>0</v>
      </c>
      <c r="E74" s="46">
        <v>0</v>
      </c>
      <c r="F74" s="46">
        <v>0</v>
      </c>
      <c r="H74" s="3" t="str">
        <f t="shared" ref="H74:H137" si="8">LEFT(A74,5)</f>
        <v>10003</v>
      </c>
      <c r="I74" s="174" t="str">
        <f t="shared" si="5"/>
        <v>5608</v>
      </c>
      <c r="J74" s="189">
        <f t="shared" si="6"/>
        <v>0</v>
      </c>
      <c r="K74" s="189">
        <f t="shared" si="7"/>
        <v>0</v>
      </c>
    </row>
    <row r="75" spans="1:11" x14ac:dyDescent="0.25">
      <c r="A75" s="443" t="s">
        <v>1077</v>
      </c>
      <c r="B75" s="378" t="s">
        <v>114</v>
      </c>
      <c r="C75" s="46">
        <v>0</v>
      </c>
      <c r="D75" s="46">
        <v>0</v>
      </c>
      <c r="E75" s="46">
        <v>0</v>
      </c>
      <c r="F75" s="46">
        <v>0</v>
      </c>
      <c r="H75" s="3" t="str">
        <f t="shared" si="8"/>
        <v>10515</v>
      </c>
      <c r="I75" s="174" t="str">
        <f t="shared" si="5"/>
        <v>5068</v>
      </c>
      <c r="J75" s="189">
        <f t="shared" si="6"/>
        <v>0</v>
      </c>
      <c r="K75" s="189">
        <f t="shared" si="7"/>
        <v>0</v>
      </c>
    </row>
    <row r="76" spans="1:11" x14ac:dyDescent="0.25">
      <c r="A76" s="443" t="s">
        <v>1078</v>
      </c>
      <c r="B76" s="378" t="s">
        <v>115</v>
      </c>
      <c r="C76" s="46">
        <v>0</v>
      </c>
      <c r="D76" s="46">
        <v>0</v>
      </c>
      <c r="E76" s="46">
        <v>0</v>
      </c>
      <c r="F76" s="46">
        <v>0</v>
      </c>
      <c r="H76" s="3" t="str">
        <f t="shared" si="8"/>
        <v>10516</v>
      </c>
      <c r="I76" s="174" t="str">
        <f t="shared" si="5"/>
        <v>5068</v>
      </c>
      <c r="J76" s="189">
        <f t="shared" si="6"/>
        <v>0</v>
      </c>
      <c r="K76" s="189">
        <f t="shared" si="7"/>
        <v>0</v>
      </c>
    </row>
    <row r="77" spans="1:11" x14ac:dyDescent="0.25">
      <c r="A77" s="443" t="s">
        <v>1079</v>
      </c>
      <c r="B77" s="378" t="s">
        <v>116</v>
      </c>
      <c r="C77" s="46">
        <v>0</v>
      </c>
      <c r="D77" s="46">
        <v>0</v>
      </c>
      <c r="E77" s="46">
        <v>0</v>
      </c>
      <c r="F77" s="46">
        <v>0</v>
      </c>
      <c r="H77" s="3" t="str">
        <f t="shared" si="8"/>
        <v>10517</v>
      </c>
      <c r="I77" s="174" t="str">
        <f t="shared" si="5"/>
        <v>5068</v>
      </c>
      <c r="J77" s="189">
        <f t="shared" si="6"/>
        <v>0</v>
      </c>
      <c r="K77" s="189">
        <f t="shared" si="7"/>
        <v>0</v>
      </c>
    </row>
    <row r="78" spans="1:11" x14ac:dyDescent="0.25">
      <c r="A78" s="443" t="s">
        <v>1080</v>
      </c>
      <c r="B78" s="378" t="s">
        <v>117</v>
      </c>
      <c r="C78" s="46">
        <v>0</v>
      </c>
      <c r="D78" s="46">
        <v>0</v>
      </c>
      <c r="E78" s="46">
        <v>0</v>
      </c>
      <c r="F78" s="46">
        <v>0</v>
      </c>
      <c r="H78" s="3" t="str">
        <f t="shared" si="8"/>
        <v>10518</v>
      </c>
      <c r="I78" s="174" t="str">
        <f t="shared" si="5"/>
        <v>5068</v>
      </c>
      <c r="J78" s="189">
        <f t="shared" si="6"/>
        <v>0</v>
      </c>
      <c r="K78" s="189">
        <f t="shared" si="7"/>
        <v>0</v>
      </c>
    </row>
    <row r="79" spans="1:11" x14ac:dyDescent="0.25">
      <c r="A79" s="443" t="s">
        <v>1081</v>
      </c>
      <c r="B79" s="378" t="s">
        <v>118</v>
      </c>
      <c r="C79" s="46">
        <v>0</v>
      </c>
      <c r="D79" s="46">
        <v>0</v>
      </c>
      <c r="E79" s="46">
        <v>0</v>
      </c>
      <c r="F79" s="46">
        <v>0</v>
      </c>
      <c r="H79" s="3" t="str">
        <f t="shared" si="8"/>
        <v>10519</v>
      </c>
      <c r="I79" s="174" t="str">
        <f t="shared" si="5"/>
        <v>5068</v>
      </c>
      <c r="J79" s="189">
        <f t="shared" si="6"/>
        <v>0</v>
      </c>
      <c r="K79" s="189">
        <f t="shared" si="7"/>
        <v>0</v>
      </c>
    </row>
    <row r="80" spans="1:11" x14ac:dyDescent="0.25">
      <c r="A80" s="443" t="s">
        <v>1082</v>
      </c>
      <c r="B80" s="378" t="s">
        <v>119</v>
      </c>
      <c r="C80" s="46">
        <v>0</v>
      </c>
      <c r="D80" s="46">
        <v>0</v>
      </c>
      <c r="E80" s="46">
        <v>0</v>
      </c>
      <c r="F80" s="46">
        <v>0</v>
      </c>
      <c r="H80" s="3" t="str">
        <f t="shared" si="8"/>
        <v>10711</v>
      </c>
      <c r="I80" s="174" t="str">
        <f t="shared" si="5"/>
        <v>1040</v>
      </c>
      <c r="J80" s="189">
        <f t="shared" si="6"/>
        <v>0</v>
      </c>
      <c r="K80" s="189">
        <f t="shared" si="7"/>
        <v>14601.88</v>
      </c>
    </row>
    <row r="81" spans="1:11" x14ac:dyDescent="0.25">
      <c r="A81" s="443" t="s">
        <v>1083</v>
      </c>
      <c r="B81" s="378" t="s">
        <v>120</v>
      </c>
      <c r="C81" s="46">
        <v>0</v>
      </c>
      <c r="D81" s="46">
        <v>0</v>
      </c>
      <c r="E81" s="46">
        <v>0</v>
      </c>
      <c r="F81" s="46">
        <v>0</v>
      </c>
      <c r="H81" s="3" t="str">
        <f t="shared" si="8"/>
        <v>10713</v>
      </c>
      <c r="I81" s="174" t="str">
        <f t="shared" si="5"/>
        <v>1040</v>
      </c>
      <c r="J81" s="189">
        <f t="shared" si="6"/>
        <v>0</v>
      </c>
      <c r="K81" s="189">
        <f t="shared" si="7"/>
        <v>14601.88</v>
      </c>
    </row>
    <row r="82" spans="1:11" x14ac:dyDescent="0.25">
      <c r="A82" s="443" t="s">
        <v>1084</v>
      </c>
      <c r="B82" s="378" t="s">
        <v>121</v>
      </c>
      <c r="C82" s="46">
        <v>0</v>
      </c>
      <c r="D82" s="46">
        <v>0</v>
      </c>
      <c r="E82" s="46">
        <v>0</v>
      </c>
      <c r="F82" s="46">
        <v>0</v>
      </c>
      <c r="H82" s="3" t="str">
        <f t="shared" si="8"/>
        <v>10714</v>
      </c>
      <c r="I82" s="174" t="str">
        <f t="shared" si="5"/>
        <v>1040</v>
      </c>
      <c r="J82" s="189">
        <f t="shared" si="6"/>
        <v>0</v>
      </c>
      <c r="K82" s="189">
        <f t="shared" si="7"/>
        <v>14601.88</v>
      </c>
    </row>
    <row r="83" spans="1:11" x14ac:dyDescent="0.25">
      <c r="A83" s="443" t="s">
        <v>1085</v>
      </c>
      <c r="B83" s="378" t="s">
        <v>122</v>
      </c>
      <c r="C83" s="46">
        <v>0</v>
      </c>
      <c r="D83" s="46">
        <v>0</v>
      </c>
      <c r="E83" s="46">
        <v>0</v>
      </c>
      <c r="F83" s="46">
        <v>0</v>
      </c>
      <c r="H83" s="3" t="str">
        <f t="shared" si="8"/>
        <v>10717</v>
      </c>
      <c r="I83" s="174" t="str">
        <f t="shared" si="5"/>
        <v>5068</v>
      </c>
      <c r="J83" s="189">
        <f t="shared" si="6"/>
        <v>0</v>
      </c>
      <c r="K83" s="189">
        <f t="shared" si="7"/>
        <v>0</v>
      </c>
    </row>
    <row r="84" spans="1:11" x14ac:dyDescent="0.25">
      <c r="A84" s="443" t="s">
        <v>1086</v>
      </c>
      <c r="B84" s="378" t="s">
        <v>123</v>
      </c>
      <c r="C84" s="46">
        <v>0</v>
      </c>
      <c r="D84" s="46">
        <v>0</v>
      </c>
      <c r="E84" s="46">
        <v>0</v>
      </c>
      <c r="F84" s="46">
        <v>0</v>
      </c>
      <c r="H84" s="3" t="str">
        <f t="shared" si="8"/>
        <v>10718</v>
      </c>
      <c r="I84" s="174" t="str">
        <f t="shared" si="5"/>
        <v>5068</v>
      </c>
      <c r="J84" s="189">
        <f t="shared" si="6"/>
        <v>0</v>
      </c>
      <c r="K84" s="189">
        <f t="shared" si="7"/>
        <v>0</v>
      </c>
    </row>
    <row r="85" spans="1:11" x14ac:dyDescent="0.25">
      <c r="A85" s="443" t="s">
        <v>1087</v>
      </c>
      <c r="B85" s="378" t="s">
        <v>124</v>
      </c>
      <c r="C85" s="46">
        <v>0</v>
      </c>
      <c r="D85" s="46">
        <v>0</v>
      </c>
      <c r="E85" s="46">
        <v>0</v>
      </c>
      <c r="F85" s="46">
        <v>0</v>
      </c>
      <c r="H85" s="3" t="str">
        <f t="shared" si="8"/>
        <v>10719</v>
      </c>
      <c r="I85" s="174" t="str">
        <f t="shared" si="5"/>
        <v>5068</v>
      </c>
      <c r="J85" s="189">
        <f t="shared" si="6"/>
        <v>0</v>
      </c>
      <c r="K85" s="189">
        <f t="shared" si="7"/>
        <v>0</v>
      </c>
    </row>
    <row r="86" spans="1:11" x14ac:dyDescent="0.25">
      <c r="A86" s="443" t="s">
        <v>1088</v>
      </c>
      <c r="B86" s="378" t="s">
        <v>125</v>
      </c>
      <c r="C86" s="46">
        <v>660</v>
      </c>
      <c r="D86" s="46">
        <v>15000</v>
      </c>
      <c r="E86" s="46">
        <v>15000</v>
      </c>
      <c r="F86" s="46">
        <v>-14800</v>
      </c>
      <c r="H86" s="3" t="str">
        <f t="shared" si="8"/>
        <v>10901</v>
      </c>
      <c r="I86" s="174" t="str">
        <f t="shared" si="5"/>
        <v>1040</v>
      </c>
      <c r="J86" s="189">
        <f t="shared" si="6"/>
        <v>660</v>
      </c>
      <c r="K86" s="189">
        <f t="shared" si="7"/>
        <v>14601.88</v>
      </c>
    </row>
    <row r="87" spans="1:11" x14ac:dyDescent="0.25">
      <c r="A87" s="443" t="s">
        <v>1089</v>
      </c>
      <c r="B87" s="378" t="s">
        <v>126</v>
      </c>
      <c r="C87" s="46">
        <v>0</v>
      </c>
      <c r="D87" s="46">
        <v>25000</v>
      </c>
      <c r="E87" s="46">
        <v>25000</v>
      </c>
      <c r="F87" s="46">
        <v>-25000</v>
      </c>
      <c r="H87" s="3" t="str">
        <f t="shared" si="8"/>
        <v>10901</v>
      </c>
      <c r="I87" s="174" t="str">
        <f t="shared" ref="I87:I118" si="9">RIGHT(A87,4)</f>
        <v>1042</v>
      </c>
      <c r="J87" s="189">
        <f t="shared" ref="J87:J118" si="10">+C87</f>
        <v>0</v>
      </c>
      <c r="K87" s="189">
        <f t="shared" si="7"/>
        <v>73509.45</v>
      </c>
    </row>
    <row r="88" spans="1:11" x14ac:dyDescent="0.25">
      <c r="A88" s="443" t="s">
        <v>1090</v>
      </c>
      <c r="B88" s="378" t="s">
        <v>127</v>
      </c>
      <c r="C88" s="46">
        <v>4326.87</v>
      </c>
      <c r="D88" s="46">
        <v>35000</v>
      </c>
      <c r="E88" s="46">
        <v>35000</v>
      </c>
      <c r="F88" s="46">
        <v>-30673.13</v>
      </c>
      <c r="H88" s="3" t="str">
        <f t="shared" si="8"/>
        <v>10901</v>
      </c>
      <c r="I88" s="174" t="str">
        <f t="shared" si="9"/>
        <v>1043</v>
      </c>
      <c r="J88" s="189">
        <f t="shared" si="10"/>
        <v>4326.87</v>
      </c>
      <c r="K88" s="189">
        <f t="shared" si="7"/>
        <v>48072.68</v>
      </c>
    </row>
    <row r="89" spans="1:11" x14ac:dyDescent="0.25">
      <c r="A89" s="443" t="s">
        <v>1091</v>
      </c>
      <c r="B89" s="378" t="s">
        <v>128</v>
      </c>
      <c r="C89" s="46">
        <v>-2670</v>
      </c>
      <c r="D89" s="46">
        <v>35000</v>
      </c>
      <c r="E89" s="46">
        <v>35000</v>
      </c>
      <c r="F89" s="46">
        <v>-37670</v>
      </c>
      <c r="H89" s="3" t="str">
        <f t="shared" si="8"/>
        <v>10901</v>
      </c>
      <c r="I89" s="174" t="str">
        <f t="shared" si="9"/>
        <v>1044</v>
      </c>
      <c r="J89" s="189">
        <f t="shared" si="10"/>
        <v>-2670</v>
      </c>
      <c r="K89" s="189">
        <f t="shared" si="7"/>
        <v>-4406.37</v>
      </c>
    </row>
    <row r="90" spans="1:11" x14ac:dyDescent="0.25">
      <c r="A90" s="443" t="s">
        <v>1092</v>
      </c>
      <c r="B90" s="378" t="s">
        <v>129</v>
      </c>
      <c r="C90" s="46">
        <v>-261</v>
      </c>
      <c r="D90" s="46">
        <v>30000</v>
      </c>
      <c r="E90" s="46">
        <v>30000</v>
      </c>
      <c r="F90" s="46">
        <v>-30261</v>
      </c>
      <c r="H90" s="3" t="str">
        <f t="shared" si="8"/>
        <v>10901</v>
      </c>
      <c r="I90" s="174" t="str">
        <f t="shared" si="9"/>
        <v>1045</v>
      </c>
      <c r="J90" s="189">
        <f t="shared" si="10"/>
        <v>-261</v>
      </c>
      <c r="K90" s="189">
        <f t="shared" si="7"/>
        <v>2157.0400000000009</v>
      </c>
    </row>
    <row r="91" spans="1:11" x14ac:dyDescent="0.25">
      <c r="A91" s="443" t="s">
        <v>1093</v>
      </c>
      <c r="B91" s="378" t="s">
        <v>130</v>
      </c>
      <c r="C91" s="46">
        <v>0</v>
      </c>
      <c r="D91" s="46">
        <v>25000</v>
      </c>
      <c r="E91" s="46">
        <v>25000</v>
      </c>
      <c r="F91" s="46">
        <v>-25000</v>
      </c>
      <c r="H91" s="3" t="str">
        <f t="shared" si="8"/>
        <v>10901</v>
      </c>
      <c r="I91" s="174" t="str">
        <f t="shared" si="9"/>
        <v>1046</v>
      </c>
      <c r="J91" s="189">
        <f t="shared" si="10"/>
        <v>0</v>
      </c>
      <c r="K91" s="189">
        <f t="shared" si="7"/>
        <v>20645.330000000002</v>
      </c>
    </row>
    <row r="92" spans="1:11" x14ac:dyDescent="0.25">
      <c r="A92" s="443" t="s">
        <v>1094</v>
      </c>
      <c r="B92" s="378" t="s">
        <v>131</v>
      </c>
      <c r="C92" s="46">
        <v>0</v>
      </c>
      <c r="D92" s="46">
        <v>0</v>
      </c>
      <c r="E92" s="46">
        <v>0</v>
      </c>
      <c r="F92" s="46">
        <v>0</v>
      </c>
      <c r="H92" s="3" t="str">
        <f t="shared" si="8"/>
        <v>10901</v>
      </c>
      <c r="I92" s="174" t="str">
        <f t="shared" si="9"/>
        <v>1047</v>
      </c>
      <c r="J92" s="189">
        <f t="shared" si="10"/>
        <v>0</v>
      </c>
      <c r="K92" s="189">
        <f t="shared" si="7"/>
        <v>4652.2999999999993</v>
      </c>
    </row>
    <row r="93" spans="1:11" x14ac:dyDescent="0.25">
      <c r="A93" s="443" t="s">
        <v>1095</v>
      </c>
      <c r="B93" s="378" t="s">
        <v>132</v>
      </c>
      <c r="C93" s="46">
        <v>0</v>
      </c>
      <c r="D93" s="46">
        <v>0</v>
      </c>
      <c r="E93" s="46">
        <v>0</v>
      </c>
      <c r="F93" s="46">
        <v>0</v>
      </c>
      <c r="H93" s="3" t="str">
        <f t="shared" si="8"/>
        <v>10901</v>
      </c>
      <c r="I93" s="174" t="str">
        <f t="shared" si="9"/>
        <v>1048</v>
      </c>
      <c r="J93" s="189">
        <f t="shared" si="10"/>
        <v>0</v>
      </c>
      <c r="K93" s="189">
        <f t="shared" si="7"/>
        <v>68.81</v>
      </c>
    </row>
    <row r="94" spans="1:11" x14ac:dyDescent="0.25">
      <c r="A94" s="443" t="s">
        <v>1096</v>
      </c>
      <c r="B94" s="378" t="s">
        <v>133</v>
      </c>
      <c r="C94" s="46">
        <v>0</v>
      </c>
      <c r="D94" s="46">
        <v>0</v>
      </c>
      <c r="E94" s="46">
        <v>0</v>
      </c>
      <c r="F94" s="46">
        <v>0</v>
      </c>
      <c r="H94" s="3" t="str">
        <f t="shared" si="8"/>
        <v>10901</v>
      </c>
      <c r="I94" s="174" t="str">
        <f t="shared" si="9"/>
        <v>1050</v>
      </c>
      <c r="J94" s="189">
        <f t="shared" si="10"/>
        <v>0</v>
      </c>
      <c r="K94" s="189">
        <f t="shared" si="7"/>
        <v>0</v>
      </c>
    </row>
    <row r="95" spans="1:11" x14ac:dyDescent="0.25">
      <c r="A95" s="443" t="s">
        <v>1097</v>
      </c>
      <c r="B95" s="378" t="s">
        <v>134</v>
      </c>
      <c r="C95" s="46">
        <v>12900</v>
      </c>
      <c r="D95" s="46">
        <v>20000</v>
      </c>
      <c r="E95" s="46">
        <v>20000</v>
      </c>
      <c r="F95" s="46">
        <v>-12505</v>
      </c>
      <c r="H95" s="3" t="str">
        <f t="shared" si="8"/>
        <v>10901</v>
      </c>
      <c r="I95" s="174" t="str">
        <f t="shared" si="9"/>
        <v>1051</v>
      </c>
      <c r="J95" s="189">
        <f t="shared" si="10"/>
        <v>12900</v>
      </c>
      <c r="K95" s="189">
        <f t="shared" si="7"/>
        <v>13680</v>
      </c>
    </row>
    <row r="96" spans="1:11" x14ac:dyDescent="0.25">
      <c r="A96" s="443" t="s">
        <v>1098</v>
      </c>
      <c r="B96" s="378" t="s">
        <v>135</v>
      </c>
      <c r="C96" s="46">
        <v>14784</v>
      </c>
      <c r="D96" s="46">
        <v>40000</v>
      </c>
      <c r="E96" s="46">
        <v>40000</v>
      </c>
      <c r="F96" s="46">
        <v>-28651</v>
      </c>
      <c r="H96" s="3" t="str">
        <f t="shared" si="8"/>
        <v>10901</v>
      </c>
      <c r="I96" s="174" t="str">
        <f t="shared" si="9"/>
        <v>1052</v>
      </c>
      <c r="J96" s="189">
        <f t="shared" si="10"/>
        <v>14784</v>
      </c>
      <c r="K96" s="189">
        <f t="shared" ref="K96:K159" si="11">SUMIF(I:I,I96,J:J)</f>
        <v>14784</v>
      </c>
    </row>
    <row r="97" spans="1:11" x14ac:dyDescent="0.25">
      <c r="A97" s="443" t="s">
        <v>1099</v>
      </c>
      <c r="B97" s="378" t="s">
        <v>136</v>
      </c>
      <c r="C97" s="46">
        <v>13275</v>
      </c>
      <c r="D97" s="46">
        <v>10000</v>
      </c>
      <c r="E97" s="46">
        <v>10000</v>
      </c>
      <c r="F97" s="46">
        <v>3275</v>
      </c>
      <c r="H97" s="3" t="str">
        <f t="shared" si="8"/>
        <v>10901</v>
      </c>
      <c r="I97" s="174" t="str">
        <f t="shared" si="9"/>
        <v>1053</v>
      </c>
      <c r="J97" s="189">
        <f t="shared" si="10"/>
        <v>13275</v>
      </c>
      <c r="K97" s="189">
        <f t="shared" si="11"/>
        <v>8225</v>
      </c>
    </row>
    <row r="98" spans="1:11" x14ac:dyDescent="0.25">
      <c r="A98" s="443" t="s">
        <v>1100</v>
      </c>
      <c r="B98" s="378" t="s">
        <v>137</v>
      </c>
      <c r="C98" s="46">
        <v>0</v>
      </c>
      <c r="D98" s="46">
        <v>25000</v>
      </c>
      <c r="E98" s="46">
        <v>25000</v>
      </c>
      <c r="F98" s="46">
        <v>-25000</v>
      </c>
      <c r="H98" s="3" t="str">
        <f t="shared" si="8"/>
        <v>10901</v>
      </c>
      <c r="I98" s="174" t="str">
        <f t="shared" si="9"/>
        <v>1054</v>
      </c>
      <c r="J98" s="189">
        <f t="shared" si="10"/>
        <v>0</v>
      </c>
      <c r="K98" s="189">
        <f t="shared" si="11"/>
        <v>695</v>
      </c>
    </row>
    <row r="99" spans="1:11" x14ac:dyDescent="0.25">
      <c r="A99" s="443" t="s">
        <v>1101</v>
      </c>
      <c r="B99" s="378" t="s">
        <v>138</v>
      </c>
      <c r="C99" s="46">
        <v>-645</v>
      </c>
      <c r="D99" s="46">
        <v>0</v>
      </c>
      <c r="E99" s="46">
        <v>0</v>
      </c>
      <c r="F99" s="46">
        <v>-645</v>
      </c>
      <c r="H99" s="3" t="str">
        <f t="shared" si="8"/>
        <v>10901</v>
      </c>
      <c r="I99" s="174" t="str">
        <f t="shared" si="9"/>
        <v>1056</v>
      </c>
      <c r="J99" s="189">
        <f t="shared" si="10"/>
        <v>-645</v>
      </c>
      <c r="K99" s="189">
        <f t="shared" si="11"/>
        <v>-645</v>
      </c>
    </row>
    <row r="100" spans="1:11" x14ac:dyDescent="0.25">
      <c r="A100" s="443" t="s">
        <v>1102</v>
      </c>
      <c r="B100" s="378" t="s">
        <v>139</v>
      </c>
      <c r="C100" s="46">
        <v>-1200</v>
      </c>
      <c r="D100" s="46">
        <v>0</v>
      </c>
      <c r="E100" s="46">
        <v>0</v>
      </c>
      <c r="F100" s="46">
        <v>-1200</v>
      </c>
      <c r="H100" s="3" t="str">
        <f t="shared" si="8"/>
        <v>10901</v>
      </c>
      <c r="I100" s="174" t="str">
        <f t="shared" si="9"/>
        <v>1057</v>
      </c>
      <c r="J100" s="189">
        <f t="shared" si="10"/>
        <v>-1200</v>
      </c>
      <c r="K100" s="189">
        <f t="shared" si="11"/>
        <v>-1200</v>
      </c>
    </row>
    <row r="101" spans="1:11" x14ac:dyDescent="0.25">
      <c r="A101" s="443" t="s">
        <v>1103</v>
      </c>
      <c r="B101" s="378" t="s">
        <v>140</v>
      </c>
      <c r="C101" s="46">
        <v>0</v>
      </c>
      <c r="D101" s="46">
        <v>10000</v>
      </c>
      <c r="E101" s="46">
        <v>10000</v>
      </c>
      <c r="F101" s="46">
        <v>-10000</v>
      </c>
      <c r="H101" s="3" t="str">
        <f t="shared" si="8"/>
        <v>10901</v>
      </c>
      <c r="I101" s="174" t="str">
        <f t="shared" si="9"/>
        <v>1140</v>
      </c>
      <c r="J101" s="189">
        <f t="shared" si="10"/>
        <v>0</v>
      </c>
      <c r="K101" s="189">
        <f t="shared" si="11"/>
        <v>0</v>
      </c>
    </row>
    <row r="102" spans="1:11" x14ac:dyDescent="0.25">
      <c r="A102" s="443" t="s">
        <v>1104</v>
      </c>
      <c r="B102" s="378" t="s">
        <v>141</v>
      </c>
      <c r="C102" s="46">
        <v>0</v>
      </c>
      <c r="D102" s="46">
        <v>0</v>
      </c>
      <c r="E102" s="46">
        <v>0</v>
      </c>
      <c r="F102" s="46">
        <v>0</v>
      </c>
      <c r="H102" s="3" t="str">
        <f t="shared" si="8"/>
        <v>10901</v>
      </c>
      <c r="I102" s="174" t="str">
        <f t="shared" si="9"/>
        <v>2440</v>
      </c>
      <c r="J102" s="189">
        <f t="shared" si="10"/>
        <v>0</v>
      </c>
      <c r="K102" s="189">
        <f t="shared" si="11"/>
        <v>0</v>
      </c>
    </row>
    <row r="103" spans="1:11" x14ac:dyDescent="0.25">
      <c r="A103" s="443" t="s">
        <v>1105</v>
      </c>
      <c r="B103" s="378" t="s">
        <v>142</v>
      </c>
      <c r="C103" s="46">
        <v>596.66</v>
      </c>
      <c r="D103" s="46">
        <v>70000</v>
      </c>
      <c r="E103" s="46">
        <v>70000</v>
      </c>
      <c r="F103" s="46">
        <v>-70000</v>
      </c>
      <c r="H103" s="3" t="str">
        <f t="shared" si="8"/>
        <v>10902</v>
      </c>
      <c r="I103" s="174" t="str">
        <f t="shared" si="9"/>
        <v>1040</v>
      </c>
      <c r="J103" s="189">
        <f t="shared" si="10"/>
        <v>596.66</v>
      </c>
      <c r="K103" s="189">
        <f t="shared" si="11"/>
        <v>14601.88</v>
      </c>
    </row>
    <row r="104" spans="1:11" x14ac:dyDescent="0.25">
      <c r="A104" s="443" t="s">
        <v>1106</v>
      </c>
      <c r="B104" s="378" t="s">
        <v>143</v>
      </c>
      <c r="C104" s="46">
        <v>105</v>
      </c>
      <c r="D104" s="46">
        <v>0</v>
      </c>
      <c r="E104" s="46">
        <v>0</v>
      </c>
      <c r="F104" s="46">
        <v>105</v>
      </c>
      <c r="H104" s="3" t="str">
        <f t="shared" si="8"/>
        <v>10902</v>
      </c>
      <c r="I104" s="174" t="str">
        <f t="shared" si="9"/>
        <v>1041</v>
      </c>
      <c r="J104" s="189">
        <f t="shared" si="10"/>
        <v>105</v>
      </c>
      <c r="K104" s="189">
        <f t="shared" si="11"/>
        <v>13085.57</v>
      </c>
    </row>
    <row r="105" spans="1:11" x14ac:dyDescent="0.25">
      <c r="A105" s="443" t="s">
        <v>1107</v>
      </c>
      <c r="B105" s="378" t="s">
        <v>144</v>
      </c>
      <c r="C105" s="46">
        <v>0</v>
      </c>
      <c r="D105" s="46">
        <v>0</v>
      </c>
      <c r="E105" s="46">
        <v>0</v>
      </c>
      <c r="F105" s="46">
        <v>0</v>
      </c>
      <c r="H105" s="3" t="str">
        <f t="shared" si="8"/>
        <v>10902</v>
      </c>
      <c r="I105" s="174" t="str">
        <f t="shared" si="9"/>
        <v>1042</v>
      </c>
      <c r="J105" s="189">
        <f t="shared" si="10"/>
        <v>0</v>
      </c>
      <c r="K105" s="189">
        <f t="shared" si="11"/>
        <v>73509.45</v>
      </c>
    </row>
    <row r="106" spans="1:11" x14ac:dyDescent="0.25">
      <c r="A106" s="443" t="s">
        <v>1108</v>
      </c>
      <c r="B106" s="378" t="s">
        <v>145</v>
      </c>
      <c r="C106" s="46">
        <v>4656.93</v>
      </c>
      <c r="D106" s="46">
        <v>0</v>
      </c>
      <c r="E106" s="46">
        <v>0</v>
      </c>
      <c r="F106" s="46">
        <v>596.79</v>
      </c>
      <c r="H106" s="3" t="str">
        <f t="shared" si="8"/>
        <v>10902</v>
      </c>
      <c r="I106" s="174" t="str">
        <f t="shared" si="9"/>
        <v>1043</v>
      </c>
      <c r="J106" s="189">
        <f t="shared" si="10"/>
        <v>4656.93</v>
      </c>
      <c r="K106" s="189">
        <f t="shared" si="11"/>
        <v>48072.68</v>
      </c>
    </row>
    <row r="107" spans="1:11" x14ac:dyDescent="0.25">
      <c r="A107" s="443" t="s">
        <v>1109</v>
      </c>
      <c r="B107" s="378" t="s">
        <v>146</v>
      </c>
      <c r="C107" s="46">
        <v>0</v>
      </c>
      <c r="D107" s="46">
        <v>0</v>
      </c>
      <c r="E107" s="46">
        <v>0</v>
      </c>
      <c r="F107" s="46">
        <v>0</v>
      </c>
      <c r="H107" s="3" t="str">
        <f t="shared" si="8"/>
        <v>10902</v>
      </c>
      <c r="I107" s="174" t="str">
        <f t="shared" si="9"/>
        <v>1044</v>
      </c>
      <c r="J107" s="189">
        <f t="shared" si="10"/>
        <v>0</v>
      </c>
      <c r="K107" s="189">
        <f t="shared" si="11"/>
        <v>-4406.37</v>
      </c>
    </row>
    <row r="108" spans="1:11" x14ac:dyDescent="0.25">
      <c r="A108" s="443" t="s">
        <v>1110</v>
      </c>
      <c r="B108" s="378" t="s">
        <v>147</v>
      </c>
      <c r="C108" s="46">
        <v>0</v>
      </c>
      <c r="D108" s="46">
        <v>0</v>
      </c>
      <c r="E108" s="46">
        <v>0</v>
      </c>
      <c r="F108" s="46">
        <v>0</v>
      </c>
      <c r="H108" s="3" t="str">
        <f t="shared" si="8"/>
        <v>10902</v>
      </c>
      <c r="I108" s="174" t="str">
        <f t="shared" si="9"/>
        <v>1045</v>
      </c>
      <c r="J108" s="189">
        <f t="shared" si="10"/>
        <v>0</v>
      </c>
      <c r="K108" s="189">
        <f t="shared" si="11"/>
        <v>2157.0400000000009</v>
      </c>
    </row>
    <row r="109" spans="1:11" x14ac:dyDescent="0.25">
      <c r="A109" s="443" t="s">
        <v>1111</v>
      </c>
      <c r="B109" s="378" t="s">
        <v>148</v>
      </c>
      <c r="C109" s="46">
        <v>0</v>
      </c>
      <c r="D109" s="46">
        <v>0</v>
      </c>
      <c r="E109" s="46">
        <v>0</v>
      </c>
      <c r="F109" s="46">
        <v>0</v>
      </c>
      <c r="H109" s="3" t="str">
        <f t="shared" si="8"/>
        <v>10902</v>
      </c>
      <c r="I109" s="174" t="str">
        <f t="shared" si="9"/>
        <v>1047</v>
      </c>
      <c r="J109" s="189">
        <f t="shared" si="10"/>
        <v>0</v>
      </c>
      <c r="K109" s="189">
        <f t="shared" si="11"/>
        <v>4652.2999999999993</v>
      </c>
    </row>
    <row r="110" spans="1:11" x14ac:dyDescent="0.25">
      <c r="A110" s="443" t="s">
        <v>1112</v>
      </c>
      <c r="B110" s="378" t="s">
        <v>149</v>
      </c>
      <c r="C110" s="46">
        <v>534.63</v>
      </c>
      <c r="D110" s="46">
        <v>0</v>
      </c>
      <c r="E110" s="46">
        <v>0</v>
      </c>
      <c r="F110" s="46">
        <v>248.38</v>
      </c>
      <c r="H110" s="3" t="str">
        <f t="shared" si="8"/>
        <v>10902</v>
      </c>
      <c r="I110" s="174" t="str">
        <f t="shared" si="9"/>
        <v>1049</v>
      </c>
      <c r="J110" s="189">
        <f t="shared" si="10"/>
        <v>534.63</v>
      </c>
      <c r="K110" s="189">
        <f t="shared" si="11"/>
        <v>31665.920000000006</v>
      </c>
    </row>
    <row r="111" spans="1:11" x14ac:dyDescent="0.25">
      <c r="A111" s="443" t="s">
        <v>1113</v>
      </c>
      <c r="B111" s="378" t="s">
        <v>150</v>
      </c>
      <c r="C111" s="46">
        <v>0</v>
      </c>
      <c r="D111" s="46">
        <v>0</v>
      </c>
      <c r="E111" s="46">
        <v>0</v>
      </c>
      <c r="F111" s="46">
        <v>0</v>
      </c>
      <c r="H111" s="3" t="str">
        <f t="shared" si="8"/>
        <v>10903</v>
      </c>
      <c r="I111" s="174" t="str">
        <f t="shared" si="9"/>
        <v>1040</v>
      </c>
      <c r="J111" s="189">
        <f t="shared" si="10"/>
        <v>0</v>
      </c>
      <c r="K111" s="189">
        <f t="shared" si="11"/>
        <v>14601.88</v>
      </c>
    </row>
    <row r="112" spans="1:11" x14ac:dyDescent="0.25">
      <c r="A112" s="443" t="s">
        <v>1114</v>
      </c>
      <c r="B112" s="378" t="s">
        <v>151</v>
      </c>
      <c r="C112" s="46">
        <v>0</v>
      </c>
      <c r="D112" s="46">
        <v>0</v>
      </c>
      <c r="E112" s="46">
        <v>0</v>
      </c>
      <c r="F112" s="46">
        <v>0</v>
      </c>
      <c r="H112" s="3" t="str">
        <f t="shared" si="8"/>
        <v>10903</v>
      </c>
      <c r="I112" s="174" t="str">
        <f t="shared" si="9"/>
        <v>1041</v>
      </c>
      <c r="J112" s="189">
        <f t="shared" si="10"/>
        <v>0</v>
      </c>
      <c r="K112" s="189">
        <f t="shared" si="11"/>
        <v>13085.57</v>
      </c>
    </row>
    <row r="113" spans="1:11" x14ac:dyDescent="0.25">
      <c r="A113" s="443" t="s">
        <v>1115</v>
      </c>
      <c r="B113" s="378" t="s">
        <v>152</v>
      </c>
      <c r="C113" s="46">
        <v>0</v>
      </c>
      <c r="D113" s="46">
        <v>0</v>
      </c>
      <c r="E113" s="46">
        <v>0</v>
      </c>
      <c r="F113" s="46">
        <v>0</v>
      </c>
      <c r="H113" s="3" t="str">
        <f t="shared" si="8"/>
        <v>10903</v>
      </c>
      <c r="I113" s="174" t="str">
        <f t="shared" si="9"/>
        <v>1042</v>
      </c>
      <c r="J113" s="189">
        <f t="shared" si="10"/>
        <v>0</v>
      </c>
      <c r="K113" s="189">
        <f t="shared" si="11"/>
        <v>73509.45</v>
      </c>
    </row>
    <row r="114" spans="1:11" x14ac:dyDescent="0.25">
      <c r="A114" s="443" t="s">
        <v>1116</v>
      </c>
      <c r="B114" s="378" t="s">
        <v>153</v>
      </c>
      <c r="C114" s="46">
        <v>0</v>
      </c>
      <c r="D114" s="46">
        <v>0</v>
      </c>
      <c r="E114" s="46">
        <v>0</v>
      </c>
      <c r="F114" s="46">
        <v>0</v>
      </c>
      <c r="H114" s="3" t="str">
        <f t="shared" si="8"/>
        <v>10903</v>
      </c>
      <c r="I114" s="174" t="str">
        <f t="shared" si="9"/>
        <v>1043</v>
      </c>
      <c r="J114" s="189">
        <f t="shared" si="10"/>
        <v>0</v>
      </c>
      <c r="K114" s="189">
        <f t="shared" si="11"/>
        <v>48072.68</v>
      </c>
    </row>
    <row r="115" spans="1:11" x14ac:dyDescent="0.25">
      <c r="A115" s="443" t="s">
        <v>1117</v>
      </c>
      <c r="B115" s="378" t="s">
        <v>154</v>
      </c>
      <c r="C115" s="46">
        <v>0</v>
      </c>
      <c r="D115" s="46">
        <v>0</v>
      </c>
      <c r="E115" s="46">
        <v>0</v>
      </c>
      <c r="F115" s="46">
        <v>0</v>
      </c>
      <c r="H115" s="3" t="str">
        <f t="shared" si="8"/>
        <v>10903</v>
      </c>
      <c r="I115" s="174" t="str">
        <f t="shared" si="9"/>
        <v>1044</v>
      </c>
      <c r="J115" s="189">
        <f t="shared" si="10"/>
        <v>0</v>
      </c>
      <c r="K115" s="189">
        <f t="shared" si="11"/>
        <v>-4406.37</v>
      </c>
    </row>
    <row r="116" spans="1:11" x14ac:dyDescent="0.25">
      <c r="A116" s="443" t="s">
        <v>1118</v>
      </c>
      <c r="B116" s="378" t="s">
        <v>155</v>
      </c>
      <c r="C116" s="46">
        <v>0</v>
      </c>
      <c r="D116" s="46">
        <v>0</v>
      </c>
      <c r="E116" s="46">
        <v>0</v>
      </c>
      <c r="F116" s="46">
        <v>0</v>
      </c>
      <c r="H116" s="3" t="str">
        <f t="shared" si="8"/>
        <v>10903</v>
      </c>
      <c r="I116" s="174" t="str">
        <f t="shared" si="9"/>
        <v>1045</v>
      </c>
      <c r="J116" s="189">
        <f t="shared" si="10"/>
        <v>0</v>
      </c>
      <c r="K116" s="189">
        <f t="shared" si="11"/>
        <v>2157.0400000000009</v>
      </c>
    </row>
    <row r="117" spans="1:11" x14ac:dyDescent="0.25">
      <c r="A117" s="443" t="s">
        <v>1119</v>
      </c>
      <c r="B117" s="378" t="s">
        <v>156</v>
      </c>
      <c r="C117" s="46">
        <v>0</v>
      </c>
      <c r="D117" s="46">
        <v>0</v>
      </c>
      <c r="E117" s="46">
        <v>0</v>
      </c>
      <c r="F117" s="46">
        <v>0</v>
      </c>
      <c r="H117" s="3" t="str">
        <f t="shared" si="8"/>
        <v>10903</v>
      </c>
      <c r="I117" s="174" t="str">
        <f t="shared" si="9"/>
        <v>1046</v>
      </c>
      <c r="J117" s="189">
        <f t="shared" si="10"/>
        <v>0</v>
      </c>
      <c r="K117" s="189">
        <f t="shared" si="11"/>
        <v>20645.330000000002</v>
      </c>
    </row>
    <row r="118" spans="1:11" x14ac:dyDescent="0.25">
      <c r="A118" s="443" t="s">
        <v>1120</v>
      </c>
      <c r="B118" s="378" t="s">
        <v>157</v>
      </c>
      <c r="C118" s="46">
        <v>0</v>
      </c>
      <c r="D118" s="46">
        <v>0</v>
      </c>
      <c r="E118" s="46">
        <v>0</v>
      </c>
      <c r="F118" s="46">
        <v>0</v>
      </c>
      <c r="H118" s="3" t="str">
        <f t="shared" si="8"/>
        <v>10903</v>
      </c>
      <c r="I118" s="174" t="str">
        <f t="shared" si="9"/>
        <v>1047</v>
      </c>
      <c r="J118" s="189">
        <f t="shared" si="10"/>
        <v>0</v>
      </c>
      <c r="K118" s="189">
        <f t="shared" si="11"/>
        <v>4652.2999999999993</v>
      </c>
    </row>
    <row r="119" spans="1:11" x14ac:dyDescent="0.25">
      <c r="A119" s="443" t="s">
        <v>1121</v>
      </c>
      <c r="B119" s="378" t="s">
        <v>158</v>
      </c>
      <c r="C119" s="46">
        <v>0</v>
      </c>
      <c r="D119" s="46">
        <v>0</v>
      </c>
      <c r="E119" s="46">
        <v>0</v>
      </c>
      <c r="F119" s="46">
        <v>0</v>
      </c>
      <c r="H119" s="3" t="str">
        <f t="shared" si="8"/>
        <v>10903</v>
      </c>
      <c r="I119" s="174" t="str">
        <f t="shared" ref="I119:I182" si="12">RIGHT(A119,4)</f>
        <v>1048</v>
      </c>
      <c r="J119" s="189">
        <f t="shared" ref="J119:J182" si="13">+C119</f>
        <v>0</v>
      </c>
      <c r="K119" s="189">
        <f t="shared" si="11"/>
        <v>68.81</v>
      </c>
    </row>
    <row r="120" spans="1:11" x14ac:dyDescent="0.25">
      <c r="A120" s="443" t="s">
        <v>1122</v>
      </c>
      <c r="B120" s="378" t="s">
        <v>159</v>
      </c>
      <c r="C120" s="46">
        <v>57434.8</v>
      </c>
      <c r="D120" s="46">
        <v>105000</v>
      </c>
      <c r="E120" s="46">
        <v>105000</v>
      </c>
      <c r="F120" s="46">
        <v>-47565.2</v>
      </c>
      <c r="H120" s="3" t="str">
        <f t="shared" si="8"/>
        <v>10904</v>
      </c>
      <c r="I120" s="174" t="str">
        <f t="shared" si="12"/>
        <v>1042</v>
      </c>
      <c r="J120" s="189">
        <f t="shared" si="13"/>
        <v>57434.8</v>
      </c>
      <c r="K120" s="189">
        <f t="shared" si="11"/>
        <v>73509.45</v>
      </c>
    </row>
    <row r="121" spans="1:11" x14ac:dyDescent="0.25">
      <c r="A121" s="443" t="s">
        <v>1123</v>
      </c>
      <c r="B121" s="378" t="s">
        <v>966</v>
      </c>
      <c r="C121" s="46">
        <v>0</v>
      </c>
      <c r="D121" s="46">
        <v>0</v>
      </c>
      <c r="E121" s="46">
        <v>0</v>
      </c>
      <c r="F121" s="46">
        <v>0</v>
      </c>
      <c r="H121" s="3" t="str">
        <f t="shared" si="8"/>
        <v>10904</v>
      </c>
      <c r="I121" s="174" t="str">
        <f t="shared" si="12"/>
        <v>2471</v>
      </c>
      <c r="J121" s="189">
        <f t="shared" si="13"/>
        <v>0</v>
      </c>
      <c r="K121" s="189">
        <f t="shared" si="11"/>
        <v>0</v>
      </c>
    </row>
    <row r="122" spans="1:11" x14ac:dyDescent="0.25">
      <c r="A122" s="443" t="s">
        <v>1124</v>
      </c>
      <c r="B122" s="378" t="s">
        <v>160</v>
      </c>
      <c r="C122" s="46">
        <v>0</v>
      </c>
      <c r="D122" s="46">
        <v>0</v>
      </c>
      <c r="E122" s="46">
        <v>0</v>
      </c>
      <c r="F122" s="46">
        <v>0</v>
      </c>
      <c r="H122" s="3" t="str">
        <f t="shared" si="8"/>
        <v>10904</v>
      </c>
      <c r="I122" s="174" t="str">
        <f t="shared" si="12"/>
        <v>5007</v>
      </c>
      <c r="J122" s="189">
        <f t="shared" si="13"/>
        <v>0</v>
      </c>
      <c r="K122" s="189">
        <f t="shared" si="11"/>
        <v>0</v>
      </c>
    </row>
    <row r="123" spans="1:11" x14ac:dyDescent="0.25">
      <c r="A123" s="443" t="s">
        <v>1125</v>
      </c>
      <c r="B123" s="378" t="s">
        <v>161</v>
      </c>
      <c r="C123" s="46">
        <v>0</v>
      </c>
      <c r="D123" s="46">
        <v>0</v>
      </c>
      <c r="E123" s="46">
        <v>0</v>
      </c>
      <c r="F123" s="46">
        <v>0</v>
      </c>
      <c r="H123" s="3" t="str">
        <f t="shared" si="8"/>
        <v>10905</v>
      </c>
      <c r="I123" s="174" t="str">
        <f t="shared" si="12"/>
        <v>1047</v>
      </c>
      <c r="J123" s="189">
        <f t="shared" si="13"/>
        <v>0</v>
      </c>
      <c r="K123" s="189">
        <f t="shared" si="11"/>
        <v>4652.2999999999993</v>
      </c>
    </row>
    <row r="124" spans="1:11" x14ac:dyDescent="0.25">
      <c r="A124" s="443" t="s">
        <v>1126</v>
      </c>
      <c r="B124" s="378" t="s">
        <v>162</v>
      </c>
      <c r="C124" s="46">
        <v>0</v>
      </c>
      <c r="D124" s="46">
        <v>0</v>
      </c>
      <c r="E124" s="46">
        <v>0</v>
      </c>
      <c r="F124" s="46">
        <v>0</v>
      </c>
      <c r="H124" s="3" t="str">
        <f t="shared" si="8"/>
        <v>11001</v>
      </c>
      <c r="I124" s="174" t="str">
        <f t="shared" si="12"/>
        <v>0150</v>
      </c>
      <c r="J124" s="189">
        <f t="shared" si="13"/>
        <v>0</v>
      </c>
      <c r="K124" s="189">
        <f t="shared" si="11"/>
        <v>0</v>
      </c>
    </row>
    <row r="125" spans="1:11" x14ac:dyDescent="0.25">
      <c r="A125" s="443" t="s">
        <v>1127</v>
      </c>
      <c r="B125" s="378" t="s">
        <v>163</v>
      </c>
      <c r="C125" s="46">
        <v>0</v>
      </c>
      <c r="D125" s="46">
        <v>0</v>
      </c>
      <c r="E125" s="46">
        <v>0</v>
      </c>
      <c r="F125" s="46">
        <v>0</v>
      </c>
      <c r="H125" s="3" t="str">
        <f t="shared" si="8"/>
        <v>11001</v>
      </c>
      <c r="I125" s="174" t="str">
        <f t="shared" si="12"/>
        <v>1040</v>
      </c>
      <c r="J125" s="189">
        <f t="shared" si="13"/>
        <v>0</v>
      </c>
      <c r="K125" s="189">
        <f t="shared" si="11"/>
        <v>14601.88</v>
      </c>
    </row>
    <row r="126" spans="1:11" x14ac:dyDescent="0.25">
      <c r="A126" s="443" t="s">
        <v>1128</v>
      </c>
      <c r="B126" s="378" t="s">
        <v>164</v>
      </c>
      <c r="C126" s="46">
        <v>240</v>
      </c>
      <c r="D126" s="46">
        <v>0</v>
      </c>
      <c r="E126" s="46">
        <v>0</v>
      </c>
      <c r="F126" s="46">
        <v>105</v>
      </c>
      <c r="H126" s="3" t="str">
        <f t="shared" si="8"/>
        <v>11001</v>
      </c>
      <c r="I126" s="174" t="str">
        <f t="shared" si="12"/>
        <v>1041</v>
      </c>
      <c r="J126" s="189">
        <f t="shared" si="13"/>
        <v>240</v>
      </c>
      <c r="K126" s="189">
        <f t="shared" si="11"/>
        <v>13085.57</v>
      </c>
    </row>
    <row r="127" spans="1:11" x14ac:dyDescent="0.25">
      <c r="A127" s="443" t="s">
        <v>1129</v>
      </c>
      <c r="B127" s="378" t="s">
        <v>165</v>
      </c>
      <c r="C127" s="46">
        <v>0</v>
      </c>
      <c r="D127" s="46">
        <v>0</v>
      </c>
      <c r="E127" s="46">
        <v>0</v>
      </c>
      <c r="F127" s="46">
        <v>0</v>
      </c>
      <c r="H127" s="3" t="str">
        <f t="shared" si="8"/>
        <v>11001</v>
      </c>
      <c r="I127" s="174" t="str">
        <f t="shared" si="12"/>
        <v>1042</v>
      </c>
      <c r="J127" s="189">
        <f t="shared" si="13"/>
        <v>0</v>
      </c>
      <c r="K127" s="189">
        <f t="shared" si="11"/>
        <v>73509.45</v>
      </c>
    </row>
    <row r="128" spans="1:11" x14ac:dyDescent="0.25">
      <c r="A128" s="443" t="s">
        <v>1130</v>
      </c>
      <c r="B128" s="378" t="s">
        <v>166</v>
      </c>
      <c r="C128" s="46">
        <v>25</v>
      </c>
      <c r="D128" s="46">
        <v>0</v>
      </c>
      <c r="E128" s="46">
        <v>0</v>
      </c>
      <c r="F128" s="46">
        <v>25</v>
      </c>
      <c r="H128" s="3" t="str">
        <f t="shared" si="8"/>
        <v>11001</v>
      </c>
      <c r="I128" s="174" t="str">
        <f t="shared" si="12"/>
        <v>1043</v>
      </c>
      <c r="J128" s="189">
        <f t="shared" si="13"/>
        <v>25</v>
      </c>
      <c r="K128" s="189">
        <f t="shared" si="11"/>
        <v>48072.68</v>
      </c>
    </row>
    <row r="129" spans="1:11" x14ac:dyDescent="0.25">
      <c r="A129" s="443" t="s">
        <v>1131</v>
      </c>
      <c r="B129" s="378" t="s">
        <v>167</v>
      </c>
      <c r="C129" s="46">
        <v>0</v>
      </c>
      <c r="D129" s="46">
        <v>0</v>
      </c>
      <c r="E129" s="46">
        <v>0</v>
      </c>
      <c r="F129" s="46">
        <v>0</v>
      </c>
      <c r="H129" s="3" t="str">
        <f t="shared" si="8"/>
        <v>11001</v>
      </c>
      <c r="I129" s="174" t="str">
        <f t="shared" si="12"/>
        <v>1044</v>
      </c>
      <c r="J129" s="189">
        <f t="shared" si="13"/>
        <v>0</v>
      </c>
      <c r="K129" s="189">
        <f t="shared" si="11"/>
        <v>-4406.37</v>
      </c>
    </row>
    <row r="130" spans="1:11" x14ac:dyDescent="0.25">
      <c r="A130" s="443" t="s">
        <v>1132</v>
      </c>
      <c r="B130" s="378" t="s">
        <v>168</v>
      </c>
      <c r="C130" s="46">
        <v>0</v>
      </c>
      <c r="D130" s="46">
        <v>0</v>
      </c>
      <c r="E130" s="46">
        <v>0</v>
      </c>
      <c r="F130" s="46">
        <v>0</v>
      </c>
      <c r="H130" s="3" t="str">
        <f t="shared" si="8"/>
        <v>11001</v>
      </c>
      <c r="I130" s="174" t="str">
        <f t="shared" si="12"/>
        <v>1045</v>
      </c>
      <c r="J130" s="189">
        <f t="shared" si="13"/>
        <v>0</v>
      </c>
      <c r="K130" s="189">
        <f t="shared" si="11"/>
        <v>2157.0400000000009</v>
      </c>
    </row>
    <row r="131" spans="1:11" x14ac:dyDescent="0.25">
      <c r="A131" s="443" t="s">
        <v>1133</v>
      </c>
      <c r="B131" s="378" t="s">
        <v>169</v>
      </c>
      <c r="C131" s="46">
        <v>0</v>
      </c>
      <c r="D131" s="46">
        <v>0</v>
      </c>
      <c r="E131" s="46">
        <v>0</v>
      </c>
      <c r="F131" s="46">
        <v>0</v>
      </c>
      <c r="H131" s="3" t="str">
        <f t="shared" si="8"/>
        <v>11001</v>
      </c>
      <c r="I131" s="174" t="str">
        <f t="shared" si="12"/>
        <v>1046</v>
      </c>
      <c r="J131" s="189">
        <f t="shared" si="13"/>
        <v>0</v>
      </c>
      <c r="K131" s="189">
        <f t="shared" si="11"/>
        <v>20645.330000000002</v>
      </c>
    </row>
    <row r="132" spans="1:11" x14ac:dyDescent="0.25">
      <c r="A132" s="443" t="s">
        <v>1134</v>
      </c>
      <c r="B132" s="378" t="s">
        <v>170</v>
      </c>
      <c r="C132" s="46">
        <v>262.93</v>
      </c>
      <c r="D132" s="46">
        <v>0</v>
      </c>
      <c r="E132" s="46">
        <v>0</v>
      </c>
      <c r="F132" s="46">
        <v>0</v>
      </c>
      <c r="H132" s="3" t="str">
        <f t="shared" si="8"/>
        <v>11001</v>
      </c>
      <c r="I132" s="174" t="str">
        <f t="shared" si="12"/>
        <v>1047</v>
      </c>
      <c r="J132" s="189">
        <f t="shared" si="13"/>
        <v>262.93</v>
      </c>
      <c r="K132" s="189">
        <f t="shared" si="11"/>
        <v>4652.2999999999993</v>
      </c>
    </row>
    <row r="133" spans="1:11" x14ac:dyDescent="0.25">
      <c r="A133" s="443" t="s">
        <v>1135</v>
      </c>
      <c r="B133" s="378" t="s">
        <v>171</v>
      </c>
      <c r="C133" s="46">
        <v>0</v>
      </c>
      <c r="D133" s="46">
        <v>0</v>
      </c>
      <c r="E133" s="46">
        <v>0</v>
      </c>
      <c r="F133" s="46">
        <v>0</v>
      </c>
      <c r="H133" s="3" t="str">
        <f t="shared" si="8"/>
        <v>11001</v>
      </c>
      <c r="I133" s="174" t="str">
        <f t="shared" si="12"/>
        <v>1048</v>
      </c>
      <c r="J133" s="189">
        <f t="shared" si="13"/>
        <v>0</v>
      </c>
      <c r="K133" s="189">
        <f t="shared" si="11"/>
        <v>68.81</v>
      </c>
    </row>
    <row r="134" spans="1:11" x14ac:dyDescent="0.25">
      <c r="A134" s="443" t="s">
        <v>1136</v>
      </c>
      <c r="B134" s="378" t="s">
        <v>172</v>
      </c>
      <c r="C134" s="46">
        <v>97.88</v>
      </c>
      <c r="D134" s="46">
        <v>0</v>
      </c>
      <c r="E134" s="46">
        <v>0</v>
      </c>
      <c r="F134" s="46">
        <v>97.88</v>
      </c>
      <c r="H134" s="3" t="str">
        <f t="shared" si="8"/>
        <v>11001</v>
      </c>
      <c r="I134" s="174" t="str">
        <f t="shared" si="12"/>
        <v>1049</v>
      </c>
      <c r="J134" s="189">
        <f t="shared" si="13"/>
        <v>97.88</v>
      </c>
      <c r="K134" s="189">
        <f t="shared" si="11"/>
        <v>31665.920000000006</v>
      </c>
    </row>
    <row r="135" spans="1:11" x14ac:dyDescent="0.25">
      <c r="A135" s="443" t="s">
        <v>1137</v>
      </c>
      <c r="B135" s="378" t="s">
        <v>173</v>
      </c>
      <c r="C135" s="46">
        <v>0</v>
      </c>
      <c r="D135" s="46">
        <v>0</v>
      </c>
      <c r="E135" s="46">
        <v>0</v>
      </c>
      <c r="F135" s="46">
        <v>0</v>
      </c>
      <c r="H135" s="3" t="str">
        <f t="shared" si="8"/>
        <v>11001</v>
      </c>
      <c r="I135" s="174" t="str">
        <f t="shared" si="12"/>
        <v>1400</v>
      </c>
      <c r="J135" s="189">
        <f t="shared" si="13"/>
        <v>0</v>
      </c>
      <c r="K135" s="189">
        <f t="shared" si="11"/>
        <v>0</v>
      </c>
    </row>
    <row r="136" spans="1:11" x14ac:dyDescent="0.25">
      <c r="A136" s="443" t="s">
        <v>1138</v>
      </c>
      <c r="B136" s="378" t="s">
        <v>174</v>
      </c>
      <c r="C136" s="46">
        <v>0</v>
      </c>
      <c r="D136" s="46">
        <v>0</v>
      </c>
      <c r="E136" s="46">
        <v>0</v>
      </c>
      <c r="F136" s="46">
        <v>0</v>
      </c>
      <c r="H136" s="3" t="str">
        <f t="shared" si="8"/>
        <v>11001</v>
      </c>
      <c r="I136" s="174" t="str">
        <f t="shared" si="12"/>
        <v>2432</v>
      </c>
      <c r="J136" s="189">
        <f t="shared" si="13"/>
        <v>0</v>
      </c>
      <c r="K136" s="189">
        <f t="shared" si="11"/>
        <v>0</v>
      </c>
    </row>
    <row r="137" spans="1:11" x14ac:dyDescent="0.25">
      <c r="A137" s="443" t="s">
        <v>1139</v>
      </c>
      <c r="B137" s="378" t="s">
        <v>175</v>
      </c>
      <c r="C137" s="46">
        <v>0</v>
      </c>
      <c r="D137" s="46">
        <v>0</v>
      </c>
      <c r="E137" s="46">
        <v>0</v>
      </c>
      <c r="F137" s="46">
        <v>0</v>
      </c>
      <c r="H137" s="3" t="str">
        <f t="shared" si="8"/>
        <v>11001</v>
      </c>
      <c r="I137" s="174" t="str">
        <f t="shared" si="12"/>
        <v>2470</v>
      </c>
      <c r="J137" s="189">
        <f t="shared" si="13"/>
        <v>0</v>
      </c>
      <c r="K137" s="189">
        <f t="shared" si="11"/>
        <v>0</v>
      </c>
    </row>
    <row r="138" spans="1:11" x14ac:dyDescent="0.25">
      <c r="A138" s="443" t="s">
        <v>1140</v>
      </c>
      <c r="B138" s="378" t="s">
        <v>176</v>
      </c>
      <c r="C138" s="46">
        <v>0</v>
      </c>
      <c r="D138" s="46">
        <v>0</v>
      </c>
      <c r="E138" s="46">
        <v>0</v>
      </c>
      <c r="F138" s="46">
        <v>0</v>
      </c>
      <c r="H138" s="3" t="str">
        <f t="shared" ref="H138:H201" si="14">LEFT(A138,5)</f>
        <v>11002</v>
      </c>
      <c r="I138" s="174" t="str">
        <f t="shared" si="12"/>
        <v>0400</v>
      </c>
      <c r="J138" s="189">
        <f t="shared" si="13"/>
        <v>0</v>
      </c>
      <c r="K138" s="189">
        <f t="shared" si="11"/>
        <v>0</v>
      </c>
    </row>
    <row r="139" spans="1:11" x14ac:dyDescent="0.25">
      <c r="A139" s="443" t="s">
        <v>1141</v>
      </c>
      <c r="B139" s="378" t="s">
        <v>177</v>
      </c>
      <c r="C139" s="46">
        <v>0</v>
      </c>
      <c r="D139" s="46">
        <v>0</v>
      </c>
      <c r="E139" s="46">
        <v>0</v>
      </c>
      <c r="F139" s="46">
        <v>0</v>
      </c>
      <c r="H139" s="3" t="str">
        <f t="shared" si="14"/>
        <v>11002</v>
      </c>
      <c r="I139" s="174" t="str">
        <f t="shared" si="12"/>
        <v>1040</v>
      </c>
      <c r="J139" s="189">
        <f t="shared" si="13"/>
        <v>0</v>
      </c>
      <c r="K139" s="189">
        <f t="shared" si="11"/>
        <v>14601.88</v>
      </c>
    </row>
    <row r="140" spans="1:11" x14ac:dyDescent="0.25">
      <c r="A140" s="443" t="s">
        <v>1142</v>
      </c>
      <c r="B140" s="378" t="s">
        <v>178</v>
      </c>
      <c r="C140" s="46">
        <v>282</v>
      </c>
      <c r="D140" s="46">
        <v>0</v>
      </c>
      <c r="E140" s="46">
        <v>0</v>
      </c>
      <c r="F140" s="46">
        <v>282</v>
      </c>
      <c r="H140" s="3" t="str">
        <f t="shared" si="14"/>
        <v>11002</v>
      </c>
      <c r="I140" s="174" t="str">
        <f t="shared" si="12"/>
        <v>1041</v>
      </c>
      <c r="J140" s="189">
        <f t="shared" si="13"/>
        <v>282</v>
      </c>
      <c r="K140" s="189">
        <f t="shared" si="11"/>
        <v>13085.57</v>
      </c>
    </row>
    <row r="141" spans="1:11" x14ac:dyDescent="0.25">
      <c r="A141" s="443" t="s">
        <v>1143</v>
      </c>
      <c r="B141" s="378" t="s">
        <v>179</v>
      </c>
      <c r="C141" s="46">
        <v>0</v>
      </c>
      <c r="D141" s="46">
        <v>0</v>
      </c>
      <c r="E141" s="46">
        <v>0</v>
      </c>
      <c r="F141" s="46">
        <v>0</v>
      </c>
      <c r="H141" s="3" t="str">
        <f t="shared" si="14"/>
        <v>11002</v>
      </c>
      <c r="I141" s="174" t="str">
        <f t="shared" si="12"/>
        <v>1042</v>
      </c>
      <c r="J141" s="189">
        <f t="shared" si="13"/>
        <v>0</v>
      </c>
      <c r="K141" s="189">
        <f t="shared" si="11"/>
        <v>73509.45</v>
      </c>
    </row>
    <row r="142" spans="1:11" x14ac:dyDescent="0.25">
      <c r="A142" s="443" t="s">
        <v>1144</v>
      </c>
      <c r="B142" s="378" t="s">
        <v>180</v>
      </c>
      <c r="C142" s="46">
        <v>610.28</v>
      </c>
      <c r="D142" s="46">
        <v>0</v>
      </c>
      <c r="E142" s="46">
        <v>0</v>
      </c>
      <c r="F142" s="46">
        <v>585.6</v>
      </c>
      <c r="H142" s="3" t="str">
        <f t="shared" si="14"/>
        <v>11002</v>
      </c>
      <c r="I142" s="174" t="str">
        <f t="shared" si="12"/>
        <v>1043</v>
      </c>
      <c r="J142" s="189">
        <f t="shared" si="13"/>
        <v>610.28</v>
      </c>
      <c r="K142" s="189">
        <f t="shared" si="11"/>
        <v>48072.68</v>
      </c>
    </row>
    <row r="143" spans="1:11" x14ac:dyDescent="0.25">
      <c r="A143" s="443" t="s">
        <v>1145</v>
      </c>
      <c r="B143" s="378" t="s">
        <v>181</v>
      </c>
      <c r="C143" s="46">
        <v>0</v>
      </c>
      <c r="D143" s="46">
        <v>0</v>
      </c>
      <c r="E143" s="46">
        <v>0</v>
      </c>
      <c r="F143" s="46">
        <v>0</v>
      </c>
      <c r="H143" s="3" t="str">
        <f t="shared" si="14"/>
        <v>11002</v>
      </c>
      <c r="I143" s="174" t="str">
        <f t="shared" si="12"/>
        <v>1044</v>
      </c>
      <c r="J143" s="189">
        <f t="shared" si="13"/>
        <v>0</v>
      </c>
      <c r="K143" s="189">
        <f t="shared" si="11"/>
        <v>-4406.37</v>
      </c>
    </row>
    <row r="144" spans="1:11" x14ac:dyDescent="0.25">
      <c r="A144" s="443" t="s">
        <v>1146</v>
      </c>
      <c r="B144" s="378" t="s">
        <v>182</v>
      </c>
      <c r="C144" s="46">
        <v>-8141</v>
      </c>
      <c r="D144" s="46">
        <v>0</v>
      </c>
      <c r="E144" s="46">
        <v>0</v>
      </c>
      <c r="F144" s="46">
        <v>-8141</v>
      </c>
      <c r="H144" s="3" t="str">
        <f t="shared" si="14"/>
        <v>11002</v>
      </c>
      <c r="I144" s="174" t="str">
        <f t="shared" si="12"/>
        <v>1045</v>
      </c>
      <c r="J144" s="189">
        <f t="shared" si="13"/>
        <v>-8141</v>
      </c>
      <c r="K144" s="189">
        <f t="shared" si="11"/>
        <v>2157.0400000000009</v>
      </c>
    </row>
    <row r="145" spans="1:11" x14ac:dyDescent="0.25">
      <c r="A145" s="443" t="s">
        <v>1147</v>
      </c>
      <c r="B145" s="378" t="s">
        <v>183</v>
      </c>
      <c r="C145" s="46">
        <v>0</v>
      </c>
      <c r="D145" s="46">
        <v>0</v>
      </c>
      <c r="E145" s="46">
        <v>0</v>
      </c>
      <c r="F145" s="46">
        <v>0</v>
      </c>
      <c r="H145" s="3" t="str">
        <f t="shared" si="14"/>
        <v>11002</v>
      </c>
      <c r="I145" s="174" t="str">
        <f t="shared" si="12"/>
        <v>1046</v>
      </c>
      <c r="J145" s="189">
        <f t="shared" si="13"/>
        <v>0</v>
      </c>
      <c r="K145" s="189">
        <f t="shared" si="11"/>
        <v>20645.330000000002</v>
      </c>
    </row>
    <row r="146" spans="1:11" x14ac:dyDescent="0.25">
      <c r="A146" s="443" t="s">
        <v>1148</v>
      </c>
      <c r="B146" s="378" t="s">
        <v>184</v>
      </c>
      <c r="C146" s="46">
        <v>331.9</v>
      </c>
      <c r="D146" s="46">
        <v>0</v>
      </c>
      <c r="E146" s="46">
        <v>0</v>
      </c>
      <c r="F146" s="46">
        <v>177.31</v>
      </c>
      <c r="H146" s="3" t="str">
        <f t="shared" si="14"/>
        <v>11002</v>
      </c>
      <c r="I146" s="174" t="str">
        <f t="shared" si="12"/>
        <v>1047</v>
      </c>
      <c r="J146" s="189">
        <f t="shared" si="13"/>
        <v>331.9</v>
      </c>
      <c r="K146" s="189">
        <f t="shared" si="11"/>
        <v>4652.2999999999993</v>
      </c>
    </row>
    <row r="147" spans="1:11" x14ac:dyDescent="0.25">
      <c r="A147" s="443" t="s">
        <v>1149</v>
      </c>
      <c r="B147" s="378" t="s">
        <v>185</v>
      </c>
      <c r="C147" s="46">
        <v>0</v>
      </c>
      <c r="D147" s="46">
        <v>0</v>
      </c>
      <c r="E147" s="46">
        <v>0</v>
      </c>
      <c r="F147" s="46">
        <v>0</v>
      </c>
      <c r="H147" s="3" t="str">
        <f t="shared" si="14"/>
        <v>11002</v>
      </c>
      <c r="I147" s="174" t="str">
        <f t="shared" si="12"/>
        <v>1048</v>
      </c>
      <c r="J147" s="189">
        <f t="shared" si="13"/>
        <v>0</v>
      </c>
      <c r="K147" s="189">
        <f t="shared" si="11"/>
        <v>68.81</v>
      </c>
    </row>
    <row r="148" spans="1:11" x14ac:dyDescent="0.25">
      <c r="A148" s="443" t="s">
        <v>1150</v>
      </c>
      <c r="B148" s="378" t="s">
        <v>186</v>
      </c>
      <c r="C148" s="46">
        <v>0</v>
      </c>
      <c r="D148" s="46">
        <v>0</v>
      </c>
      <c r="E148" s="46">
        <v>0</v>
      </c>
      <c r="F148" s="46">
        <v>0</v>
      </c>
      <c r="H148" s="3" t="str">
        <f t="shared" si="14"/>
        <v>11002</v>
      </c>
      <c r="I148" s="174" t="str">
        <f t="shared" si="12"/>
        <v>1049</v>
      </c>
      <c r="J148" s="189">
        <f t="shared" si="13"/>
        <v>0</v>
      </c>
      <c r="K148" s="189">
        <f t="shared" si="11"/>
        <v>31665.920000000006</v>
      </c>
    </row>
    <row r="149" spans="1:11" x14ac:dyDescent="0.25">
      <c r="A149" s="443" t="s">
        <v>1151</v>
      </c>
      <c r="B149" s="378" t="s">
        <v>187</v>
      </c>
      <c r="C149" s="46">
        <v>0</v>
      </c>
      <c r="D149" s="46">
        <v>0</v>
      </c>
      <c r="E149" s="46">
        <v>0</v>
      </c>
      <c r="F149" s="46">
        <v>0</v>
      </c>
      <c r="H149" s="3" t="str">
        <f t="shared" si="14"/>
        <v>11002</v>
      </c>
      <c r="I149" s="174" t="str">
        <f t="shared" si="12"/>
        <v>5902</v>
      </c>
      <c r="J149" s="189">
        <f t="shared" si="13"/>
        <v>0</v>
      </c>
      <c r="K149" s="189">
        <f t="shared" si="11"/>
        <v>0</v>
      </c>
    </row>
    <row r="150" spans="1:11" x14ac:dyDescent="0.25">
      <c r="A150" s="443" t="s">
        <v>1152</v>
      </c>
      <c r="B150" s="378" t="s">
        <v>188</v>
      </c>
      <c r="C150" s="46">
        <v>0</v>
      </c>
      <c r="D150" s="46">
        <v>0</v>
      </c>
      <c r="E150" s="46">
        <v>0</v>
      </c>
      <c r="F150" s="46">
        <v>0</v>
      </c>
      <c r="H150" s="3" t="str">
        <f t="shared" si="14"/>
        <v>11002</v>
      </c>
      <c r="I150" s="174" t="str">
        <f t="shared" si="12"/>
        <v>9054</v>
      </c>
      <c r="J150" s="189">
        <f t="shared" si="13"/>
        <v>0</v>
      </c>
      <c r="K150" s="189">
        <f t="shared" si="11"/>
        <v>-7.95</v>
      </c>
    </row>
    <row r="151" spans="1:11" x14ac:dyDescent="0.25">
      <c r="A151" s="443" t="s">
        <v>1153</v>
      </c>
      <c r="B151" s="378" t="s">
        <v>189</v>
      </c>
      <c r="C151" s="46">
        <v>0</v>
      </c>
      <c r="D151" s="46">
        <v>0</v>
      </c>
      <c r="E151" s="46">
        <v>0</v>
      </c>
      <c r="F151" s="46">
        <v>0</v>
      </c>
      <c r="H151" s="3" t="str">
        <f t="shared" si="14"/>
        <v>11003</v>
      </c>
      <c r="I151" s="174" t="str">
        <f t="shared" si="12"/>
        <v>0400</v>
      </c>
      <c r="J151" s="189">
        <f t="shared" si="13"/>
        <v>0</v>
      </c>
      <c r="K151" s="189">
        <f t="shared" si="11"/>
        <v>0</v>
      </c>
    </row>
    <row r="152" spans="1:11" x14ac:dyDescent="0.25">
      <c r="A152" s="443" t="s">
        <v>1154</v>
      </c>
      <c r="B152" s="378" t="s">
        <v>190</v>
      </c>
      <c r="C152" s="46">
        <v>85.99</v>
      </c>
      <c r="D152" s="46">
        <v>0</v>
      </c>
      <c r="E152" s="46">
        <v>0</v>
      </c>
      <c r="F152" s="46">
        <v>81</v>
      </c>
      <c r="H152" s="3" t="str">
        <f t="shared" si="14"/>
        <v>11003</v>
      </c>
      <c r="I152" s="174" t="str">
        <f t="shared" si="12"/>
        <v>1040</v>
      </c>
      <c r="J152" s="189">
        <f t="shared" si="13"/>
        <v>85.99</v>
      </c>
      <c r="K152" s="189">
        <f t="shared" si="11"/>
        <v>14601.88</v>
      </c>
    </row>
    <row r="153" spans="1:11" x14ac:dyDescent="0.25">
      <c r="A153" s="443" t="s">
        <v>1155</v>
      </c>
      <c r="B153" s="378" t="s">
        <v>191</v>
      </c>
      <c r="C153" s="46">
        <v>823</v>
      </c>
      <c r="D153" s="46">
        <v>0</v>
      </c>
      <c r="E153" s="46">
        <v>0</v>
      </c>
      <c r="F153" s="46">
        <v>548</v>
      </c>
      <c r="H153" s="3" t="str">
        <f t="shared" si="14"/>
        <v>11003</v>
      </c>
      <c r="I153" s="174" t="str">
        <f t="shared" si="12"/>
        <v>1041</v>
      </c>
      <c r="J153" s="189">
        <f t="shared" si="13"/>
        <v>823</v>
      </c>
      <c r="K153" s="189">
        <f t="shared" si="11"/>
        <v>13085.57</v>
      </c>
    </row>
    <row r="154" spans="1:11" x14ac:dyDescent="0.25">
      <c r="A154" s="443" t="s">
        <v>1156</v>
      </c>
      <c r="B154" s="378" t="s">
        <v>192</v>
      </c>
      <c r="C154" s="46">
        <v>0</v>
      </c>
      <c r="D154" s="46">
        <v>0</v>
      </c>
      <c r="E154" s="46">
        <v>0</v>
      </c>
      <c r="F154" s="46">
        <v>0</v>
      </c>
      <c r="H154" s="3" t="str">
        <f t="shared" si="14"/>
        <v>11003</v>
      </c>
      <c r="I154" s="174" t="str">
        <f t="shared" si="12"/>
        <v>1042</v>
      </c>
      <c r="J154" s="189">
        <f t="shared" si="13"/>
        <v>0</v>
      </c>
      <c r="K154" s="189">
        <f t="shared" si="11"/>
        <v>73509.45</v>
      </c>
    </row>
    <row r="155" spans="1:11" x14ac:dyDescent="0.25">
      <c r="A155" s="443" t="s">
        <v>1157</v>
      </c>
      <c r="B155" s="378" t="s">
        <v>193</v>
      </c>
      <c r="C155" s="46">
        <v>-1616.03</v>
      </c>
      <c r="D155" s="46">
        <v>0</v>
      </c>
      <c r="E155" s="46">
        <v>0</v>
      </c>
      <c r="F155" s="46">
        <v>-1692.03</v>
      </c>
      <c r="H155" s="3" t="str">
        <f t="shared" si="14"/>
        <v>11003</v>
      </c>
      <c r="I155" s="174" t="str">
        <f t="shared" si="12"/>
        <v>1043</v>
      </c>
      <c r="J155" s="189">
        <f t="shared" si="13"/>
        <v>-1616.03</v>
      </c>
      <c r="K155" s="189">
        <f t="shared" si="11"/>
        <v>48072.68</v>
      </c>
    </row>
    <row r="156" spans="1:11" x14ac:dyDescent="0.25">
      <c r="A156" s="443" t="s">
        <v>1158</v>
      </c>
      <c r="B156" s="378" t="s">
        <v>194</v>
      </c>
      <c r="C156" s="46">
        <v>100.75</v>
      </c>
      <c r="D156" s="46">
        <v>0</v>
      </c>
      <c r="E156" s="46">
        <v>0</v>
      </c>
      <c r="F156" s="46">
        <v>0</v>
      </c>
      <c r="H156" s="3" t="str">
        <f t="shared" si="14"/>
        <v>11003</v>
      </c>
      <c r="I156" s="174" t="str">
        <f t="shared" si="12"/>
        <v>1044</v>
      </c>
      <c r="J156" s="189">
        <f t="shared" si="13"/>
        <v>100.75</v>
      </c>
      <c r="K156" s="189">
        <f t="shared" si="11"/>
        <v>-4406.37</v>
      </c>
    </row>
    <row r="157" spans="1:11" x14ac:dyDescent="0.25">
      <c r="A157" s="443" t="s">
        <v>1159</v>
      </c>
      <c r="B157" s="378" t="s">
        <v>195</v>
      </c>
      <c r="C157" s="46">
        <v>1957.26</v>
      </c>
      <c r="D157" s="46">
        <v>0</v>
      </c>
      <c r="E157" s="46">
        <v>0</v>
      </c>
      <c r="F157" s="46">
        <v>377.26</v>
      </c>
      <c r="H157" s="3" t="str">
        <f t="shared" si="14"/>
        <v>11003</v>
      </c>
      <c r="I157" s="174" t="str">
        <f t="shared" si="12"/>
        <v>1045</v>
      </c>
      <c r="J157" s="189">
        <f t="shared" si="13"/>
        <v>1957.26</v>
      </c>
      <c r="K157" s="189">
        <f t="shared" si="11"/>
        <v>2157.0400000000009</v>
      </c>
    </row>
    <row r="158" spans="1:11" x14ac:dyDescent="0.25">
      <c r="A158" s="443" t="s">
        <v>1160</v>
      </c>
      <c r="B158" s="378" t="s">
        <v>196</v>
      </c>
      <c r="C158" s="46">
        <v>0</v>
      </c>
      <c r="D158" s="46">
        <v>0</v>
      </c>
      <c r="E158" s="46">
        <v>0</v>
      </c>
      <c r="F158" s="46">
        <v>0</v>
      </c>
      <c r="H158" s="3" t="str">
        <f t="shared" si="14"/>
        <v>11003</v>
      </c>
      <c r="I158" s="174" t="str">
        <f t="shared" si="12"/>
        <v>1046</v>
      </c>
      <c r="J158" s="189">
        <f t="shared" si="13"/>
        <v>0</v>
      </c>
      <c r="K158" s="189">
        <f t="shared" si="11"/>
        <v>20645.330000000002</v>
      </c>
    </row>
    <row r="159" spans="1:11" x14ac:dyDescent="0.25">
      <c r="A159" s="443" t="s">
        <v>1161</v>
      </c>
      <c r="B159" s="378" t="s">
        <v>197</v>
      </c>
      <c r="C159" s="46">
        <v>140</v>
      </c>
      <c r="D159" s="46">
        <v>0</v>
      </c>
      <c r="E159" s="46">
        <v>0</v>
      </c>
      <c r="F159" s="46">
        <v>140</v>
      </c>
      <c r="H159" s="3" t="str">
        <f t="shared" si="14"/>
        <v>11003</v>
      </c>
      <c r="I159" s="174" t="str">
        <f t="shared" si="12"/>
        <v>1047</v>
      </c>
      <c r="J159" s="189">
        <f t="shared" si="13"/>
        <v>140</v>
      </c>
      <c r="K159" s="189">
        <f t="shared" si="11"/>
        <v>4652.2999999999993</v>
      </c>
    </row>
    <row r="160" spans="1:11" x14ac:dyDescent="0.25">
      <c r="A160" s="443" t="s">
        <v>1162</v>
      </c>
      <c r="B160" s="378" t="s">
        <v>198</v>
      </c>
      <c r="C160" s="46">
        <v>0</v>
      </c>
      <c r="D160" s="46">
        <v>0</v>
      </c>
      <c r="E160" s="46">
        <v>0</v>
      </c>
      <c r="F160" s="46">
        <v>0</v>
      </c>
      <c r="H160" s="3" t="str">
        <f t="shared" si="14"/>
        <v>11003</v>
      </c>
      <c r="I160" s="174" t="str">
        <f t="shared" si="12"/>
        <v>1048</v>
      </c>
      <c r="J160" s="189">
        <f t="shared" si="13"/>
        <v>0</v>
      </c>
      <c r="K160" s="189">
        <f t="shared" ref="K160:K223" si="15">SUMIF(I:I,I160,J:J)</f>
        <v>68.81</v>
      </c>
    </row>
    <row r="161" spans="1:11" x14ac:dyDescent="0.25">
      <c r="A161" s="443" t="s">
        <v>1163</v>
      </c>
      <c r="B161" s="378" t="s">
        <v>199</v>
      </c>
      <c r="C161" s="46">
        <v>20.89</v>
      </c>
      <c r="D161" s="46">
        <v>0</v>
      </c>
      <c r="E161" s="46">
        <v>0</v>
      </c>
      <c r="F161" s="46">
        <v>20.89</v>
      </c>
      <c r="H161" s="3" t="str">
        <f t="shared" si="14"/>
        <v>11003</v>
      </c>
      <c r="I161" s="174" t="str">
        <f t="shared" si="12"/>
        <v>1049</v>
      </c>
      <c r="J161" s="189">
        <f t="shared" si="13"/>
        <v>20.89</v>
      </c>
      <c r="K161" s="189">
        <f t="shared" si="15"/>
        <v>31665.920000000006</v>
      </c>
    </row>
    <row r="162" spans="1:11" x14ac:dyDescent="0.25">
      <c r="A162" s="443" t="s">
        <v>1164</v>
      </c>
      <c r="B162" s="378" t="s">
        <v>200</v>
      </c>
      <c r="C162" s="46">
        <v>0</v>
      </c>
      <c r="D162" s="46">
        <v>0</v>
      </c>
      <c r="E162" s="46">
        <v>0</v>
      </c>
      <c r="F162" s="46">
        <v>0</v>
      </c>
      <c r="H162" s="3" t="str">
        <f t="shared" si="14"/>
        <v>11003</v>
      </c>
      <c r="I162" s="174" t="str">
        <f t="shared" si="12"/>
        <v>2432</v>
      </c>
      <c r="J162" s="189">
        <f t="shared" si="13"/>
        <v>0</v>
      </c>
      <c r="K162" s="189">
        <f t="shared" si="15"/>
        <v>0</v>
      </c>
    </row>
    <row r="163" spans="1:11" x14ac:dyDescent="0.25">
      <c r="A163" s="443" t="s">
        <v>1165</v>
      </c>
      <c r="B163" s="378" t="s">
        <v>201</v>
      </c>
      <c r="C163" s="46">
        <v>0</v>
      </c>
      <c r="D163" s="46">
        <v>0</v>
      </c>
      <c r="E163" s="46">
        <v>0</v>
      </c>
      <c r="F163" s="46">
        <v>0</v>
      </c>
      <c r="H163" s="3" t="str">
        <f t="shared" si="14"/>
        <v>11003</v>
      </c>
      <c r="I163" s="174" t="str">
        <f t="shared" si="12"/>
        <v>2470</v>
      </c>
      <c r="J163" s="189">
        <f t="shared" si="13"/>
        <v>0</v>
      </c>
      <c r="K163" s="189">
        <f t="shared" si="15"/>
        <v>0</v>
      </c>
    </row>
    <row r="164" spans="1:11" x14ac:dyDescent="0.25">
      <c r="A164" s="443" t="s">
        <v>1166</v>
      </c>
      <c r="B164" s="378" t="s">
        <v>202</v>
      </c>
      <c r="C164" s="46">
        <v>0</v>
      </c>
      <c r="D164" s="46">
        <v>0</v>
      </c>
      <c r="E164" s="46">
        <v>0</v>
      </c>
      <c r="F164" s="46">
        <v>0</v>
      </c>
      <c r="H164" s="3" t="str">
        <f t="shared" si="14"/>
        <v>11003</v>
      </c>
      <c r="I164" s="174" t="str">
        <f t="shared" si="12"/>
        <v>3300</v>
      </c>
      <c r="J164" s="189">
        <f t="shared" si="13"/>
        <v>0</v>
      </c>
      <c r="K164" s="189">
        <f t="shared" si="15"/>
        <v>0</v>
      </c>
    </row>
    <row r="165" spans="1:11" x14ac:dyDescent="0.25">
      <c r="A165" s="443" t="s">
        <v>1167</v>
      </c>
      <c r="B165" s="378" t="s">
        <v>203</v>
      </c>
      <c r="C165" s="46">
        <v>0</v>
      </c>
      <c r="D165" s="46">
        <v>0</v>
      </c>
      <c r="E165" s="46">
        <v>0</v>
      </c>
      <c r="F165" s="46">
        <v>0</v>
      </c>
      <c r="H165" s="3" t="str">
        <f t="shared" si="14"/>
        <v>11003</v>
      </c>
      <c r="I165" s="174" t="str">
        <f t="shared" si="12"/>
        <v>5902</v>
      </c>
      <c r="J165" s="189">
        <f t="shared" si="13"/>
        <v>0</v>
      </c>
      <c r="K165" s="189">
        <f t="shared" si="15"/>
        <v>0</v>
      </c>
    </row>
    <row r="166" spans="1:11" x14ac:dyDescent="0.25">
      <c r="A166" s="443" t="s">
        <v>1168</v>
      </c>
      <c r="B166" s="378" t="s">
        <v>204</v>
      </c>
      <c r="C166" s="46">
        <v>0</v>
      </c>
      <c r="D166" s="46">
        <v>0</v>
      </c>
      <c r="E166" s="46">
        <v>0</v>
      </c>
      <c r="F166" s="46">
        <v>0</v>
      </c>
      <c r="H166" s="3" t="str">
        <f t="shared" si="14"/>
        <v>11003</v>
      </c>
      <c r="I166" s="174" t="str">
        <f t="shared" si="12"/>
        <v>9054</v>
      </c>
      <c r="J166" s="189">
        <f t="shared" si="13"/>
        <v>0</v>
      </c>
      <c r="K166" s="189">
        <f t="shared" si="15"/>
        <v>-7.95</v>
      </c>
    </row>
    <row r="167" spans="1:11" x14ac:dyDescent="0.25">
      <c r="A167" s="443" t="s">
        <v>1169</v>
      </c>
      <c r="B167" s="378" t="s">
        <v>200</v>
      </c>
      <c r="C167" s="46">
        <v>0</v>
      </c>
      <c r="D167" s="46">
        <v>0</v>
      </c>
      <c r="E167" s="46">
        <v>0</v>
      </c>
      <c r="F167" s="46">
        <v>0</v>
      </c>
      <c r="H167" s="3" t="str">
        <f t="shared" si="14"/>
        <v>11003</v>
      </c>
      <c r="I167" s="174" t="str">
        <f t="shared" si="12"/>
        <v>9100</v>
      </c>
      <c r="J167" s="189">
        <f t="shared" si="13"/>
        <v>0</v>
      </c>
      <c r="K167" s="189">
        <f t="shared" si="15"/>
        <v>-14.15</v>
      </c>
    </row>
    <row r="168" spans="1:11" x14ac:dyDescent="0.25">
      <c r="A168" s="443" t="s">
        <v>1170</v>
      </c>
      <c r="B168" s="378" t="s">
        <v>205</v>
      </c>
      <c r="C168" s="46">
        <v>0</v>
      </c>
      <c r="D168" s="46">
        <v>0</v>
      </c>
      <c r="E168" s="46">
        <v>0</v>
      </c>
      <c r="F168" s="46">
        <v>0</v>
      </c>
      <c r="H168" s="3" t="str">
        <f t="shared" si="14"/>
        <v>11003</v>
      </c>
      <c r="I168" s="174" t="str">
        <f t="shared" si="12"/>
        <v>9101</v>
      </c>
      <c r="J168" s="189">
        <f t="shared" si="13"/>
        <v>0</v>
      </c>
      <c r="K168" s="189">
        <f t="shared" si="15"/>
        <v>0</v>
      </c>
    </row>
    <row r="169" spans="1:11" x14ac:dyDescent="0.25">
      <c r="A169" s="443" t="s">
        <v>1171</v>
      </c>
      <c r="B169" s="378" t="s">
        <v>206</v>
      </c>
      <c r="C169" s="46">
        <v>0</v>
      </c>
      <c r="D169" s="46">
        <v>0</v>
      </c>
      <c r="E169" s="46">
        <v>0</v>
      </c>
      <c r="F169" s="46">
        <v>0</v>
      </c>
      <c r="H169" s="3" t="str">
        <f t="shared" si="14"/>
        <v>11004</v>
      </c>
      <c r="I169" s="174" t="str">
        <f t="shared" si="12"/>
        <v>0400</v>
      </c>
      <c r="J169" s="189">
        <f t="shared" si="13"/>
        <v>0</v>
      </c>
      <c r="K169" s="189">
        <f t="shared" si="15"/>
        <v>0</v>
      </c>
    </row>
    <row r="170" spans="1:11" x14ac:dyDescent="0.25">
      <c r="A170" s="443" t="s">
        <v>1172</v>
      </c>
      <c r="B170" s="378" t="s">
        <v>207</v>
      </c>
      <c r="C170" s="46">
        <v>0</v>
      </c>
      <c r="D170" s="46">
        <v>0</v>
      </c>
      <c r="E170" s="46">
        <v>0</v>
      </c>
      <c r="F170" s="46">
        <v>0</v>
      </c>
      <c r="H170" s="3" t="str">
        <f t="shared" si="14"/>
        <v>11004</v>
      </c>
      <c r="I170" s="174" t="str">
        <f t="shared" si="12"/>
        <v>1040</v>
      </c>
      <c r="J170" s="189">
        <f t="shared" si="13"/>
        <v>0</v>
      </c>
      <c r="K170" s="189">
        <f t="shared" si="15"/>
        <v>14601.88</v>
      </c>
    </row>
    <row r="171" spans="1:11" x14ac:dyDescent="0.25">
      <c r="A171" s="443" t="s">
        <v>1173</v>
      </c>
      <c r="B171" s="378" t="s">
        <v>208</v>
      </c>
      <c r="C171" s="46">
        <v>35</v>
      </c>
      <c r="D171" s="46">
        <v>0</v>
      </c>
      <c r="E171" s="46">
        <v>0</v>
      </c>
      <c r="F171" s="46">
        <v>35</v>
      </c>
      <c r="H171" s="3" t="str">
        <f t="shared" si="14"/>
        <v>11004</v>
      </c>
      <c r="I171" s="174" t="str">
        <f t="shared" si="12"/>
        <v>1041</v>
      </c>
      <c r="J171" s="189">
        <f t="shared" si="13"/>
        <v>35</v>
      </c>
      <c r="K171" s="189">
        <f t="shared" si="15"/>
        <v>13085.57</v>
      </c>
    </row>
    <row r="172" spans="1:11" x14ac:dyDescent="0.25">
      <c r="A172" s="443" t="s">
        <v>1174</v>
      </c>
      <c r="B172" s="378" t="s">
        <v>209</v>
      </c>
      <c r="C172" s="46">
        <v>1600</v>
      </c>
      <c r="D172" s="46">
        <v>0</v>
      </c>
      <c r="E172" s="46">
        <v>0</v>
      </c>
      <c r="F172" s="46">
        <v>1600</v>
      </c>
      <c r="H172" s="3" t="str">
        <f t="shared" si="14"/>
        <v>11004</v>
      </c>
      <c r="I172" s="174" t="str">
        <f t="shared" si="12"/>
        <v>1042</v>
      </c>
      <c r="J172" s="189">
        <f t="shared" si="13"/>
        <v>1600</v>
      </c>
      <c r="K172" s="189">
        <f t="shared" si="15"/>
        <v>73509.45</v>
      </c>
    </row>
    <row r="173" spans="1:11" x14ac:dyDescent="0.25">
      <c r="A173" s="443" t="s">
        <v>1175</v>
      </c>
      <c r="B173" s="378" t="s">
        <v>210</v>
      </c>
      <c r="C173" s="46">
        <v>60.05</v>
      </c>
      <c r="D173" s="46">
        <v>0</v>
      </c>
      <c r="E173" s="46">
        <v>0</v>
      </c>
      <c r="F173" s="46">
        <v>60.05</v>
      </c>
      <c r="H173" s="3" t="str">
        <f t="shared" si="14"/>
        <v>11004</v>
      </c>
      <c r="I173" s="174" t="str">
        <f t="shared" si="12"/>
        <v>1043</v>
      </c>
      <c r="J173" s="189">
        <f t="shared" si="13"/>
        <v>60.05</v>
      </c>
      <c r="K173" s="189">
        <f t="shared" si="15"/>
        <v>48072.68</v>
      </c>
    </row>
    <row r="174" spans="1:11" x14ac:dyDescent="0.25">
      <c r="A174" s="443" t="s">
        <v>1176</v>
      </c>
      <c r="B174" s="378" t="s">
        <v>211</v>
      </c>
      <c r="C174" s="46">
        <v>0</v>
      </c>
      <c r="D174" s="46">
        <v>0</v>
      </c>
      <c r="E174" s="46">
        <v>0</v>
      </c>
      <c r="F174" s="46">
        <v>0</v>
      </c>
      <c r="H174" s="3" t="str">
        <f t="shared" si="14"/>
        <v>11004</v>
      </c>
      <c r="I174" s="174" t="str">
        <f t="shared" si="12"/>
        <v>1044</v>
      </c>
      <c r="J174" s="189">
        <f t="shared" si="13"/>
        <v>0</v>
      </c>
      <c r="K174" s="189">
        <f t="shared" si="15"/>
        <v>-4406.37</v>
      </c>
    </row>
    <row r="175" spans="1:11" x14ac:dyDescent="0.25">
      <c r="A175" s="443" t="s">
        <v>1177</v>
      </c>
      <c r="B175" s="378" t="s">
        <v>212</v>
      </c>
      <c r="C175" s="46">
        <v>0</v>
      </c>
      <c r="D175" s="46">
        <v>0</v>
      </c>
      <c r="E175" s="46">
        <v>0</v>
      </c>
      <c r="F175" s="46">
        <v>0</v>
      </c>
      <c r="H175" s="3" t="str">
        <f t="shared" si="14"/>
        <v>11004</v>
      </c>
      <c r="I175" s="174" t="str">
        <f t="shared" si="12"/>
        <v>1045</v>
      </c>
      <c r="J175" s="189">
        <f t="shared" si="13"/>
        <v>0</v>
      </c>
      <c r="K175" s="189">
        <f t="shared" si="15"/>
        <v>2157.0400000000009</v>
      </c>
    </row>
    <row r="176" spans="1:11" x14ac:dyDescent="0.25">
      <c r="A176" s="443" t="s">
        <v>1178</v>
      </c>
      <c r="B176" s="378" t="s">
        <v>213</v>
      </c>
      <c r="C176" s="46">
        <v>0</v>
      </c>
      <c r="D176" s="46">
        <v>0</v>
      </c>
      <c r="E176" s="46">
        <v>0</v>
      </c>
      <c r="F176" s="46">
        <v>0</v>
      </c>
      <c r="H176" s="3" t="str">
        <f t="shared" si="14"/>
        <v>11004</v>
      </c>
      <c r="I176" s="174" t="str">
        <f t="shared" si="12"/>
        <v>1046</v>
      </c>
      <c r="J176" s="189">
        <f t="shared" si="13"/>
        <v>0</v>
      </c>
      <c r="K176" s="189">
        <f t="shared" si="15"/>
        <v>20645.330000000002</v>
      </c>
    </row>
    <row r="177" spans="1:11" x14ac:dyDescent="0.25">
      <c r="A177" s="443" t="s">
        <v>1179</v>
      </c>
      <c r="B177" s="378" t="s">
        <v>214</v>
      </c>
      <c r="C177" s="46">
        <v>0</v>
      </c>
      <c r="D177" s="46">
        <v>0</v>
      </c>
      <c r="E177" s="46">
        <v>0</v>
      </c>
      <c r="F177" s="46">
        <v>0</v>
      </c>
      <c r="H177" s="3" t="str">
        <f t="shared" si="14"/>
        <v>11004</v>
      </c>
      <c r="I177" s="174" t="str">
        <f t="shared" si="12"/>
        <v>1047</v>
      </c>
      <c r="J177" s="189">
        <f t="shared" si="13"/>
        <v>0</v>
      </c>
      <c r="K177" s="189">
        <f t="shared" si="15"/>
        <v>4652.2999999999993</v>
      </c>
    </row>
    <row r="178" spans="1:11" x14ac:dyDescent="0.25">
      <c r="A178" s="443" t="s">
        <v>1180</v>
      </c>
      <c r="B178" s="378" t="s">
        <v>215</v>
      </c>
      <c r="C178" s="46">
        <v>0</v>
      </c>
      <c r="D178" s="46">
        <v>0</v>
      </c>
      <c r="E178" s="46">
        <v>0</v>
      </c>
      <c r="F178" s="46">
        <v>0</v>
      </c>
      <c r="H178" s="3" t="str">
        <f t="shared" si="14"/>
        <v>11004</v>
      </c>
      <c r="I178" s="174" t="str">
        <f t="shared" si="12"/>
        <v>1048</v>
      </c>
      <c r="J178" s="189">
        <f t="shared" si="13"/>
        <v>0</v>
      </c>
      <c r="K178" s="189">
        <f t="shared" si="15"/>
        <v>68.81</v>
      </c>
    </row>
    <row r="179" spans="1:11" x14ac:dyDescent="0.25">
      <c r="A179" s="443" t="s">
        <v>1181</v>
      </c>
      <c r="B179" s="378" t="s">
        <v>216</v>
      </c>
      <c r="C179" s="46">
        <v>0</v>
      </c>
      <c r="D179" s="46">
        <v>0</v>
      </c>
      <c r="E179" s="46">
        <v>0</v>
      </c>
      <c r="F179" s="46">
        <v>0</v>
      </c>
      <c r="H179" s="3" t="str">
        <f t="shared" si="14"/>
        <v>11004</v>
      </c>
      <c r="I179" s="174" t="str">
        <f t="shared" si="12"/>
        <v>1049</v>
      </c>
      <c r="J179" s="189">
        <f t="shared" si="13"/>
        <v>0</v>
      </c>
      <c r="K179" s="189">
        <f t="shared" si="15"/>
        <v>31665.920000000006</v>
      </c>
    </row>
    <row r="180" spans="1:11" x14ac:dyDescent="0.25">
      <c r="A180" s="443" t="s">
        <v>1182</v>
      </c>
      <c r="B180" s="378" t="s">
        <v>217</v>
      </c>
      <c r="C180" s="46">
        <v>0</v>
      </c>
      <c r="D180" s="46">
        <v>0</v>
      </c>
      <c r="E180" s="46">
        <v>0</v>
      </c>
      <c r="F180" s="46">
        <v>0</v>
      </c>
      <c r="H180" s="3" t="str">
        <f t="shared" si="14"/>
        <v>11004</v>
      </c>
      <c r="I180" s="174" t="str">
        <f t="shared" si="12"/>
        <v>1400</v>
      </c>
      <c r="J180" s="189">
        <f t="shared" si="13"/>
        <v>0</v>
      </c>
      <c r="K180" s="189">
        <f t="shared" si="15"/>
        <v>0</v>
      </c>
    </row>
    <row r="181" spans="1:11" x14ac:dyDescent="0.25">
      <c r="A181" s="443" t="s">
        <v>1183</v>
      </c>
      <c r="B181" s="378" t="s">
        <v>218</v>
      </c>
      <c r="C181" s="46">
        <v>0</v>
      </c>
      <c r="D181" s="46">
        <v>0</v>
      </c>
      <c r="E181" s="46">
        <v>0</v>
      </c>
      <c r="F181" s="46">
        <v>0</v>
      </c>
      <c r="H181" s="3" t="str">
        <f t="shared" si="14"/>
        <v>11004</v>
      </c>
      <c r="I181" s="174" t="str">
        <f t="shared" si="12"/>
        <v>5610</v>
      </c>
      <c r="J181" s="189">
        <f t="shared" si="13"/>
        <v>0</v>
      </c>
      <c r="K181" s="189">
        <f t="shared" si="15"/>
        <v>0</v>
      </c>
    </row>
    <row r="182" spans="1:11" x14ac:dyDescent="0.25">
      <c r="A182" s="443" t="s">
        <v>1184</v>
      </c>
      <c r="B182" s="378" t="s">
        <v>219</v>
      </c>
      <c r="C182" s="46">
        <v>0</v>
      </c>
      <c r="D182" s="46">
        <v>0</v>
      </c>
      <c r="E182" s="46">
        <v>0</v>
      </c>
      <c r="F182" s="46">
        <v>0</v>
      </c>
      <c r="H182" s="3" t="str">
        <f t="shared" si="14"/>
        <v>11005</v>
      </c>
      <c r="I182" s="174" t="str">
        <f t="shared" si="12"/>
        <v>1040</v>
      </c>
      <c r="J182" s="189">
        <f t="shared" si="13"/>
        <v>0</v>
      </c>
      <c r="K182" s="189">
        <f t="shared" si="15"/>
        <v>14601.88</v>
      </c>
    </row>
    <row r="183" spans="1:11" x14ac:dyDescent="0.25">
      <c r="A183" s="443" t="s">
        <v>1185</v>
      </c>
      <c r="B183" s="378" t="s">
        <v>220</v>
      </c>
      <c r="C183" s="46">
        <v>2270</v>
      </c>
      <c r="D183" s="46">
        <v>0</v>
      </c>
      <c r="E183" s="46">
        <v>0</v>
      </c>
      <c r="F183" s="46">
        <v>2270</v>
      </c>
      <c r="H183" s="3" t="str">
        <f t="shared" si="14"/>
        <v>11005</v>
      </c>
      <c r="I183" s="174" t="str">
        <f t="shared" ref="I183:I246" si="16">RIGHT(A183,4)</f>
        <v>1041</v>
      </c>
      <c r="J183" s="189">
        <f t="shared" ref="J183:J246" si="17">+C183</f>
        <v>2270</v>
      </c>
      <c r="K183" s="189">
        <f t="shared" si="15"/>
        <v>13085.57</v>
      </c>
    </row>
    <row r="184" spans="1:11" x14ac:dyDescent="0.25">
      <c r="A184" s="443" t="s">
        <v>1186</v>
      </c>
      <c r="B184" s="378" t="s">
        <v>221</v>
      </c>
      <c r="C184" s="46">
        <v>-2467.64</v>
      </c>
      <c r="D184" s="46">
        <v>0</v>
      </c>
      <c r="E184" s="46">
        <v>0</v>
      </c>
      <c r="F184" s="46">
        <v>-2467.64</v>
      </c>
      <c r="H184" s="3" t="str">
        <f t="shared" si="14"/>
        <v>11005</v>
      </c>
      <c r="I184" s="174" t="str">
        <f t="shared" si="16"/>
        <v>1042</v>
      </c>
      <c r="J184" s="189">
        <f t="shared" si="17"/>
        <v>-2467.64</v>
      </c>
      <c r="K184" s="189">
        <f t="shared" si="15"/>
        <v>73509.45</v>
      </c>
    </row>
    <row r="185" spans="1:11" x14ac:dyDescent="0.25">
      <c r="A185" s="443" t="s">
        <v>1187</v>
      </c>
      <c r="B185" s="378" t="s">
        <v>222</v>
      </c>
      <c r="C185" s="46">
        <v>178.6</v>
      </c>
      <c r="D185" s="46">
        <v>0</v>
      </c>
      <c r="E185" s="46">
        <v>0</v>
      </c>
      <c r="F185" s="46">
        <v>178.6</v>
      </c>
      <c r="H185" s="3" t="str">
        <f t="shared" si="14"/>
        <v>11005</v>
      </c>
      <c r="I185" s="174" t="str">
        <f t="shared" si="16"/>
        <v>1043</v>
      </c>
      <c r="J185" s="189">
        <f t="shared" si="17"/>
        <v>178.6</v>
      </c>
      <c r="K185" s="189">
        <f t="shared" si="15"/>
        <v>48072.68</v>
      </c>
    </row>
    <row r="186" spans="1:11" x14ac:dyDescent="0.25">
      <c r="A186" s="443" t="s">
        <v>1188</v>
      </c>
      <c r="B186" s="378" t="s">
        <v>223</v>
      </c>
      <c r="C186" s="46">
        <v>0</v>
      </c>
      <c r="D186" s="46">
        <v>0</v>
      </c>
      <c r="E186" s="46">
        <v>0</v>
      </c>
      <c r="F186" s="46">
        <v>0</v>
      </c>
      <c r="H186" s="3" t="str">
        <f t="shared" si="14"/>
        <v>11005</v>
      </c>
      <c r="I186" s="174" t="str">
        <f t="shared" si="16"/>
        <v>1044</v>
      </c>
      <c r="J186" s="189">
        <f t="shared" si="17"/>
        <v>0</v>
      </c>
      <c r="K186" s="189">
        <f t="shared" si="15"/>
        <v>-4406.37</v>
      </c>
    </row>
    <row r="187" spans="1:11" x14ac:dyDescent="0.25">
      <c r="A187" s="443" t="s">
        <v>1189</v>
      </c>
      <c r="B187" s="378" t="s">
        <v>224</v>
      </c>
      <c r="C187" s="46">
        <v>0</v>
      </c>
      <c r="D187" s="46">
        <v>0</v>
      </c>
      <c r="E187" s="46">
        <v>0</v>
      </c>
      <c r="F187" s="46">
        <v>0</v>
      </c>
      <c r="H187" s="3" t="str">
        <f t="shared" si="14"/>
        <v>11005</v>
      </c>
      <c r="I187" s="174" t="str">
        <f t="shared" si="16"/>
        <v>1045</v>
      </c>
      <c r="J187" s="189">
        <f t="shared" si="17"/>
        <v>0</v>
      </c>
      <c r="K187" s="189">
        <f t="shared" si="15"/>
        <v>2157.0400000000009</v>
      </c>
    </row>
    <row r="188" spans="1:11" x14ac:dyDescent="0.25">
      <c r="A188" s="443" t="s">
        <v>1190</v>
      </c>
      <c r="B188" s="378" t="s">
        <v>225</v>
      </c>
      <c r="C188" s="46">
        <v>0</v>
      </c>
      <c r="D188" s="46">
        <v>0</v>
      </c>
      <c r="E188" s="46">
        <v>0</v>
      </c>
      <c r="F188" s="46">
        <v>0</v>
      </c>
      <c r="H188" s="3" t="str">
        <f t="shared" si="14"/>
        <v>11005</v>
      </c>
      <c r="I188" s="174" t="str">
        <f t="shared" si="16"/>
        <v>1046</v>
      </c>
      <c r="J188" s="189">
        <f t="shared" si="17"/>
        <v>0</v>
      </c>
      <c r="K188" s="189">
        <f t="shared" si="15"/>
        <v>20645.330000000002</v>
      </c>
    </row>
    <row r="189" spans="1:11" x14ac:dyDescent="0.25">
      <c r="A189" s="443" t="s">
        <v>1191</v>
      </c>
      <c r="B189" s="378" t="s">
        <v>226</v>
      </c>
      <c r="C189" s="46">
        <v>118.54</v>
      </c>
      <c r="D189" s="46">
        <v>0</v>
      </c>
      <c r="E189" s="46">
        <v>0</v>
      </c>
      <c r="F189" s="46">
        <v>0</v>
      </c>
      <c r="H189" s="3" t="str">
        <f t="shared" si="14"/>
        <v>11005</v>
      </c>
      <c r="I189" s="174" t="str">
        <f t="shared" si="16"/>
        <v>1047</v>
      </c>
      <c r="J189" s="189">
        <f t="shared" si="17"/>
        <v>118.54</v>
      </c>
      <c r="K189" s="189">
        <f t="shared" si="15"/>
        <v>4652.2999999999993</v>
      </c>
    </row>
    <row r="190" spans="1:11" x14ac:dyDescent="0.25">
      <c r="A190" s="443" t="s">
        <v>1192</v>
      </c>
      <c r="B190" s="378" t="s">
        <v>227</v>
      </c>
      <c r="C190" s="46">
        <v>0</v>
      </c>
      <c r="D190" s="46">
        <v>0</v>
      </c>
      <c r="E190" s="46">
        <v>0</v>
      </c>
      <c r="F190" s="46">
        <v>0</v>
      </c>
      <c r="H190" s="3" t="str">
        <f t="shared" si="14"/>
        <v>11005</v>
      </c>
      <c r="I190" s="174" t="str">
        <f t="shared" si="16"/>
        <v>1048</v>
      </c>
      <c r="J190" s="189">
        <f t="shared" si="17"/>
        <v>0</v>
      </c>
      <c r="K190" s="189">
        <f t="shared" si="15"/>
        <v>68.81</v>
      </c>
    </row>
    <row r="191" spans="1:11" x14ac:dyDescent="0.25">
      <c r="A191" s="443" t="s">
        <v>1193</v>
      </c>
      <c r="B191" s="378" t="s">
        <v>228</v>
      </c>
      <c r="C191" s="46">
        <v>72.5</v>
      </c>
      <c r="D191" s="46">
        <v>0</v>
      </c>
      <c r="E191" s="46">
        <v>0</v>
      </c>
      <c r="F191" s="46">
        <v>72.5</v>
      </c>
      <c r="H191" s="3" t="str">
        <f t="shared" si="14"/>
        <v>11005</v>
      </c>
      <c r="I191" s="174" t="str">
        <f t="shared" si="16"/>
        <v>1049</v>
      </c>
      <c r="J191" s="189">
        <f t="shared" si="17"/>
        <v>72.5</v>
      </c>
      <c r="K191" s="189">
        <f t="shared" si="15"/>
        <v>31665.920000000006</v>
      </c>
    </row>
    <row r="192" spans="1:11" x14ac:dyDescent="0.25">
      <c r="A192" s="443" t="s">
        <v>1194</v>
      </c>
      <c r="B192" s="378" t="s">
        <v>229</v>
      </c>
      <c r="C192" s="46">
        <v>0</v>
      </c>
      <c r="D192" s="46">
        <v>0</v>
      </c>
      <c r="E192" s="46">
        <v>0</v>
      </c>
      <c r="F192" s="46">
        <v>0</v>
      </c>
      <c r="H192" s="3" t="str">
        <f t="shared" si="14"/>
        <v>11005</v>
      </c>
      <c r="I192" s="174" t="str">
        <f t="shared" si="16"/>
        <v>1400</v>
      </c>
      <c r="J192" s="189">
        <f t="shared" si="17"/>
        <v>0</v>
      </c>
      <c r="K192" s="189">
        <f t="shared" si="15"/>
        <v>0</v>
      </c>
    </row>
    <row r="193" spans="1:11" x14ac:dyDescent="0.25">
      <c r="A193" s="443" t="s">
        <v>1195</v>
      </c>
      <c r="B193" s="378" t="s">
        <v>230</v>
      </c>
      <c r="C193" s="46">
        <v>0</v>
      </c>
      <c r="D193" s="46">
        <v>0</v>
      </c>
      <c r="E193" s="46">
        <v>0</v>
      </c>
      <c r="F193" s="46">
        <v>0</v>
      </c>
      <c r="H193" s="3" t="str">
        <f t="shared" si="14"/>
        <v>11006</v>
      </c>
      <c r="I193" s="174" t="str">
        <f t="shared" si="16"/>
        <v>0400</v>
      </c>
      <c r="J193" s="189">
        <f t="shared" si="17"/>
        <v>0</v>
      </c>
      <c r="K193" s="189">
        <f t="shared" si="15"/>
        <v>0</v>
      </c>
    </row>
    <row r="194" spans="1:11" x14ac:dyDescent="0.25">
      <c r="A194" s="443" t="s">
        <v>1196</v>
      </c>
      <c r="B194" s="378" t="s">
        <v>231</v>
      </c>
      <c r="C194" s="46">
        <v>545</v>
      </c>
      <c r="D194" s="46">
        <v>0</v>
      </c>
      <c r="E194" s="46">
        <v>0</v>
      </c>
      <c r="F194" s="46">
        <v>545</v>
      </c>
      <c r="H194" s="3" t="str">
        <f t="shared" si="14"/>
        <v>11006</v>
      </c>
      <c r="I194" s="174" t="str">
        <f t="shared" si="16"/>
        <v>1040</v>
      </c>
      <c r="J194" s="189">
        <f t="shared" si="17"/>
        <v>545</v>
      </c>
      <c r="K194" s="189">
        <f t="shared" si="15"/>
        <v>14601.88</v>
      </c>
    </row>
    <row r="195" spans="1:11" x14ac:dyDescent="0.25">
      <c r="A195" s="443" t="s">
        <v>1197</v>
      </c>
      <c r="B195" s="378" t="s">
        <v>232</v>
      </c>
      <c r="C195" s="46">
        <v>974.5</v>
      </c>
      <c r="D195" s="46">
        <v>0</v>
      </c>
      <c r="E195" s="46">
        <v>0</v>
      </c>
      <c r="F195" s="46">
        <v>764.5</v>
      </c>
      <c r="H195" s="3" t="str">
        <f t="shared" si="14"/>
        <v>11006</v>
      </c>
      <c r="I195" s="174" t="str">
        <f t="shared" si="16"/>
        <v>1041</v>
      </c>
      <c r="J195" s="189">
        <f t="shared" si="17"/>
        <v>974.5</v>
      </c>
      <c r="K195" s="189">
        <f t="shared" si="15"/>
        <v>13085.57</v>
      </c>
    </row>
    <row r="196" spans="1:11" x14ac:dyDescent="0.25">
      <c r="A196" s="443" t="s">
        <v>1198</v>
      </c>
      <c r="B196" s="378" t="s">
        <v>233</v>
      </c>
      <c r="C196" s="46">
        <v>1490</v>
      </c>
      <c r="D196" s="46">
        <v>0</v>
      </c>
      <c r="E196" s="46">
        <v>0</v>
      </c>
      <c r="F196" s="46">
        <v>0</v>
      </c>
      <c r="H196" s="3" t="str">
        <f t="shared" si="14"/>
        <v>11006</v>
      </c>
      <c r="I196" s="174" t="str">
        <f t="shared" si="16"/>
        <v>1042</v>
      </c>
      <c r="J196" s="189">
        <f t="shared" si="17"/>
        <v>1490</v>
      </c>
      <c r="K196" s="189">
        <f t="shared" si="15"/>
        <v>73509.45</v>
      </c>
    </row>
    <row r="197" spans="1:11" x14ac:dyDescent="0.25">
      <c r="A197" s="443" t="s">
        <v>1199</v>
      </c>
      <c r="B197" s="378" t="s">
        <v>234</v>
      </c>
      <c r="C197" s="46">
        <v>2159.25</v>
      </c>
      <c r="D197" s="46">
        <v>0</v>
      </c>
      <c r="E197" s="46">
        <v>0</v>
      </c>
      <c r="F197" s="46">
        <v>2102.6</v>
      </c>
      <c r="H197" s="3" t="str">
        <f t="shared" si="14"/>
        <v>11006</v>
      </c>
      <c r="I197" s="174" t="str">
        <f t="shared" si="16"/>
        <v>1043</v>
      </c>
      <c r="J197" s="189">
        <f t="shared" si="17"/>
        <v>2159.25</v>
      </c>
      <c r="K197" s="189">
        <f t="shared" si="15"/>
        <v>48072.68</v>
      </c>
    </row>
    <row r="198" spans="1:11" x14ac:dyDescent="0.25">
      <c r="A198" s="443" t="s">
        <v>1200</v>
      </c>
      <c r="B198" s="378" t="s">
        <v>235</v>
      </c>
      <c r="C198" s="46">
        <v>23.5</v>
      </c>
      <c r="D198" s="46">
        <v>0</v>
      </c>
      <c r="E198" s="46">
        <v>0</v>
      </c>
      <c r="F198" s="46">
        <v>23.5</v>
      </c>
      <c r="H198" s="3" t="str">
        <f t="shared" si="14"/>
        <v>11006</v>
      </c>
      <c r="I198" s="174" t="str">
        <f t="shared" si="16"/>
        <v>1044</v>
      </c>
      <c r="J198" s="189">
        <f t="shared" si="17"/>
        <v>23.5</v>
      </c>
      <c r="K198" s="189">
        <f t="shared" si="15"/>
        <v>-4406.37</v>
      </c>
    </row>
    <row r="199" spans="1:11" x14ac:dyDescent="0.25">
      <c r="A199" s="443" t="s">
        <v>1201</v>
      </c>
      <c r="B199" s="378" t="s">
        <v>236</v>
      </c>
      <c r="C199" s="46">
        <v>692.75</v>
      </c>
      <c r="D199" s="46">
        <v>0</v>
      </c>
      <c r="E199" s="46">
        <v>0</v>
      </c>
      <c r="F199" s="46">
        <v>692.75</v>
      </c>
      <c r="H199" s="3" t="str">
        <f t="shared" si="14"/>
        <v>11006</v>
      </c>
      <c r="I199" s="174" t="str">
        <f t="shared" si="16"/>
        <v>1045</v>
      </c>
      <c r="J199" s="189">
        <f t="shared" si="17"/>
        <v>692.75</v>
      </c>
      <c r="K199" s="189">
        <f t="shared" si="15"/>
        <v>2157.0400000000009</v>
      </c>
    </row>
    <row r="200" spans="1:11" x14ac:dyDescent="0.25">
      <c r="A200" s="443" t="s">
        <v>1202</v>
      </c>
      <c r="B200" s="378" t="s">
        <v>237</v>
      </c>
      <c r="C200" s="46">
        <v>0</v>
      </c>
      <c r="D200" s="46">
        <v>0</v>
      </c>
      <c r="E200" s="46">
        <v>0</v>
      </c>
      <c r="F200" s="46">
        <v>0</v>
      </c>
      <c r="H200" s="3" t="str">
        <f t="shared" si="14"/>
        <v>11006</v>
      </c>
      <c r="I200" s="174" t="str">
        <f t="shared" si="16"/>
        <v>1046</v>
      </c>
      <c r="J200" s="189">
        <f t="shared" si="17"/>
        <v>0</v>
      </c>
      <c r="K200" s="189">
        <f t="shared" si="15"/>
        <v>20645.330000000002</v>
      </c>
    </row>
    <row r="201" spans="1:11" x14ac:dyDescent="0.25">
      <c r="A201" s="443" t="s">
        <v>1203</v>
      </c>
      <c r="B201" s="378" t="s">
        <v>238</v>
      </c>
      <c r="C201" s="46">
        <v>561.13</v>
      </c>
      <c r="D201" s="46">
        <v>0</v>
      </c>
      <c r="E201" s="46">
        <v>0</v>
      </c>
      <c r="F201" s="46">
        <v>494.24</v>
      </c>
      <c r="H201" s="3" t="str">
        <f t="shared" si="14"/>
        <v>11006</v>
      </c>
      <c r="I201" s="174" t="str">
        <f t="shared" si="16"/>
        <v>1047</v>
      </c>
      <c r="J201" s="189">
        <f t="shared" si="17"/>
        <v>561.13</v>
      </c>
      <c r="K201" s="189">
        <f t="shared" si="15"/>
        <v>4652.2999999999993</v>
      </c>
    </row>
    <row r="202" spans="1:11" x14ac:dyDescent="0.25">
      <c r="A202" s="443" t="s">
        <v>1204</v>
      </c>
      <c r="B202" s="378" t="s">
        <v>239</v>
      </c>
      <c r="C202" s="46">
        <v>68.81</v>
      </c>
      <c r="D202" s="46">
        <v>0</v>
      </c>
      <c r="E202" s="46">
        <v>0</v>
      </c>
      <c r="F202" s="46">
        <v>68.81</v>
      </c>
      <c r="H202" s="3" t="str">
        <f t="shared" ref="H202:H265" si="18">LEFT(A202,5)</f>
        <v>11006</v>
      </c>
      <c r="I202" s="174" t="str">
        <f t="shared" si="16"/>
        <v>1048</v>
      </c>
      <c r="J202" s="189">
        <f t="shared" si="17"/>
        <v>68.81</v>
      </c>
      <c r="K202" s="189">
        <f t="shared" si="15"/>
        <v>68.81</v>
      </c>
    </row>
    <row r="203" spans="1:11" x14ac:dyDescent="0.25">
      <c r="A203" s="443" t="s">
        <v>1205</v>
      </c>
      <c r="B203" s="378" t="s">
        <v>240</v>
      </c>
      <c r="C203" s="46">
        <v>204.9</v>
      </c>
      <c r="D203" s="46">
        <v>0</v>
      </c>
      <c r="E203" s="46">
        <v>0</v>
      </c>
      <c r="F203" s="46">
        <v>126.87</v>
      </c>
      <c r="H203" s="3" t="str">
        <f t="shared" si="18"/>
        <v>11006</v>
      </c>
      <c r="I203" s="174" t="str">
        <f t="shared" si="16"/>
        <v>1049</v>
      </c>
      <c r="J203" s="189">
        <f t="shared" si="17"/>
        <v>204.9</v>
      </c>
      <c r="K203" s="189">
        <f t="shared" si="15"/>
        <v>31665.920000000006</v>
      </c>
    </row>
    <row r="204" spans="1:11" x14ac:dyDescent="0.25">
      <c r="A204" s="443" t="s">
        <v>1206</v>
      </c>
      <c r="B204" s="378" t="s">
        <v>241</v>
      </c>
      <c r="C204" s="46">
        <v>0</v>
      </c>
      <c r="D204" s="46">
        <v>0</v>
      </c>
      <c r="E204" s="46">
        <v>0</v>
      </c>
      <c r="F204" s="46">
        <v>0</v>
      </c>
      <c r="H204" s="3" t="str">
        <f t="shared" si="18"/>
        <v>11006</v>
      </c>
      <c r="I204" s="174" t="str">
        <f t="shared" si="16"/>
        <v>2500</v>
      </c>
      <c r="J204" s="189">
        <f t="shared" si="17"/>
        <v>0</v>
      </c>
      <c r="K204" s="189">
        <f t="shared" si="15"/>
        <v>0</v>
      </c>
    </row>
    <row r="205" spans="1:11" x14ac:dyDescent="0.25">
      <c r="A205" s="443" t="s">
        <v>1207</v>
      </c>
      <c r="B205" s="378" t="s">
        <v>242</v>
      </c>
      <c r="C205" s="46">
        <v>84.35</v>
      </c>
      <c r="D205" s="46">
        <v>0</v>
      </c>
      <c r="E205" s="46">
        <v>0</v>
      </c>
      <c r="F205" s="46">
        <v>0</v>
      </c>
      <c r="H205" s="3" t="str">
        <f t="shared" si="18"/>
        <v>11007</v>
      </c>
      <c r="I205" s="174" t="str">
        <f t="shared" si="16"/>
        <v>1040</v>
      </c>
      <c r="J205" s="189">
        <f t="shared" si="17"/>
        <v>84.35</v>
      </c>
      <c r="K205" s="189">
        <f t="shared" si="15"/>
        <v>14601.88</v>
      </c>
    </row>
    <row r="206" spans="1:11" x14ac:dyDescent="0.25">
      <c r="A206" s="443" t="s">
        <v>1208</v>
      </c>
      <c r="B206" s="378" t="s">
        <v>243</v>
      </c>
      <c r="C206" s="46">
        <v>0</v>
      </c>
      <c r="D206" s="46">
        <v>0</v>
      </c>
      <c r="E206" s="46">
        <v>0</v>
      </c>
      <c r="F206" s="46">
        <v>0</v>
      </c>
      <c r="H206" s="3" t="str">
        <f t="shared" si="18"/>
        <v>11007</v>
      </c>
      <c r="I206" s="174" t="str">
        <f t="shared" si="16"/>
        <v>1041</v>
      </c>
      <c r="J206" s="189">
        <f t="shared" si="17"/>
        <v>0</v>
      </c>
      <c r="K206" s="189">
        <f t="shared" si="15"/>
        <v>13085.57</v>
      </c>
    </row>
    <row r="207" spans="1:11" x14ac:dyDescent="0.25">
      <c r="A207" s="443" t="s">
        <v>1209</v>
      </c>
      <c r="B207" s="378" t="s">
        <v>244</v>
      </c>
      <c r="C207" s="46">
        <v>35</v>
      </c>
      <c r="D207" s="46">
        <v>0</v>
      </c>
      <c r="E207" s="46">
        <v>0</v>
      </c>
      <c r="F207" s="46">
        <v>35</v>
      </c>
      <c r="H207" s="3" t="str">
        <f t="shared" si="18"/>
        <v>11007</v>
      </c>
      <c r="I207" s="174" t="str">
        <f t="shared" si="16"/>
        <v>1042</v>
      </c>
      <c r="J207" s="189">
        <f t="shared" si="17"/>
        <v>35</v>
      </c>
      <c r="K207" s="189">
        <f t="shared" si="15"/>
        <v>73509.45</v>
      </c>
    </row>
    <row r="208" spans="1:11" x14ac:dyDescent="0.25">
      <c r="A208" s="443" t="s">
        <v>1210</v>
      </c>
      <c r="B208" s="378" t="s">
        <v>245</v>
      </c>
      <c r="C208" s="46">
        <v>64.7</v>
      </c>
      <c r="D208" s="46">
        <v>0</v>
      </c>
      <c r="E208" s="46">
        <v>0</v>
      </c>
      <c r="F208" s="46">
        <v>64.7</v>
      </c>
      <c r="H208" s="3" t="str">
        <f t="shared" si="18"/>
        <v>11007</v>
      </c>
      <c r="I208" s="174" t="str">
        <f t="shared" si="16"/>
        <v>1043</v>
      </c>
      <c r="J208" s="189">
        <f t="shared" si="17"/>
        <v>64.7</v>
      </c>
      <c r="K208" s="189">
        <f t="shared" si="15"/>
        <v>48072.68</v>
      </c>
    </row>
    <row r="209" spans="1:11" x14ac:dyDescent="0.25">
      <c r="A209" s="443" t="s">
        <v>1211</v>
      </c>
      <c r="B209" s="378" t="s">
        <v>246</v>
      </c>
      <c r="C209" s="46">
        <v>59.88</v>
      </c>
      <c r="D209" s="46">
        <v>0</v>
      </c>
      <c r="E209" s="46">
        <v>0</v>
      </c>
      <c r="F209" s="46">
        <v>0</v>
      </c>
      <c r="H209" s="3" t="str">
        <f t="shared" si="18"/>
        <v>11007</v>
      </c>
      <c r="I209" s="174" t="str">
        <f t="shared" si="16"/>
        <v>1044</v>
      </c>
      <c r="J209" s="189">
        <f t="shared" si="17"/>
        <v>59.88</v>
      </c>
      <c r="K209" s="189">
        <f t="shared" si="15"/>
        <v>-4406.37</v>
      </c>
    </row>
    <row r="210" spans="1:11" x14ac:dyDescent="0.25">
      <c r="A210" s="443" t="s">
        <v>1212</v>
      </c>
      <c r="B210" s="378" t="s">
        <v>247</v>
      </c>
      <c r="C210" s="46">
        <v>0</v>
      </c>
      <c r="D210" s="46">
        <v>0</v>
      </c>
      <c r="E210" s="46">
        <v>0</v>
      </c>
      <c r="F210" s="46">
        <v>0</v>
      </c>
      <c r="H210" s="3" t="str">
        <f t="shared" si="18"/>
        <v>11007</v>
      </c>
      <c r="I210" s="174" t="str">
        <f t="shared" si="16"/>
        <v>1045</v>
      </c>
      <c r="J210" s="189">
        <f t="shared" si="17"/>
        <v>0</v>
      </c>
      <c r="K210" s="189">
        <f t="shared" si="15"/>
        <v>2157.0400000000009</v>
      </c>
    </row>
    <row r="211" spans="1:11" x14ac:dyDescent="0.25">
      <c r="A211" s="443" t="s">
        <v>1213</v>
      </c>
      <c r="B211" s="378" t="s">
        <v>248</v>
      </c>
      <c r="C211" s="46">
        <v>0</v>
      </c>
      <c r="D211" s="46">
        <v>0</v>
      </c>
      <c r="E211" s="46">
        <v>0</v>
      </c>
      <c r="F211" s="46">
        <v>0</v>
      </c>
      <c r="H211" s="3" t="str">
        <f t="shared" si="18"/>
        <v>11007</v>
      </c>
      <c r="I211" s="174" t="str">
        <f t="shared" si="16"/>
        <v>1046</v>
      </c>
      <c r="J211" s="189">
        <f t="shared" si="17"/>
        <v>0</v>
      </c>
      <c r="K211" s="189">
        <f t="shared" si="15"/>
        <v>20645.330000000002</v>
      </c>
    </row>
    <row r="212" spans="1:11" x14ac:dyDescent="0.25">
      <c r="A212" s="443" t="s">
        <v>1214</v>
      </c>
      <c r="B212" s="378" t="s">
        <v>249</v>
      </c>
      <c r="C212" s="46">
        <v>0</v>
      </c>
      <c r="D212" s="46">
        <v>0</v>
      </c>
      <c r="E212" s="46">
        <v>0</v>
      </c>
      <c r="F212" s="46">
        <v>0</v>
      </c>
      <c r="H212" s="3" t="str">
        <f t="shared" si="18"/>
        <v>11007</v>
      </c>
      <c r="I212" s="174" t="str">
        <f t="shared" si="16"/>
        <v>1047</v>
      </c>
      <c r="J212" s="189">
        <f t="shared" si="17"/>
        <v>0</v>
      </c>
      <c r="K212" s="189">
        <f t="shared" si="15"/>
        <v>4652.2999999999993</v>
      </c>
    </row>
    <row r="213" spans="1:11" x14ac:dyDescent="0.25">
      <c r="A213" s="443" t="s">
        <v>1215</v>
      </c>
      <c r="B213" s="378" t="s">
        <v>250</v>
      </c>
      <c r="C213" s="46">
        <v>0</v>
      </c>
      <c r="D213" s="46">
        <v>0</v>
      </c>
      <c r="E213" s="46">
        <v>0</v>
      </c>
      <c r="F213" s="46">
        <v>0</v>
      </c>
      <c r="H213" s="3" t="str">
        <f t="shared" si="18"/>
        <v>11007</v>
      </c>
      <c r="I213" s="174" t="str">
        <f t="shared" si="16"/>
        <v>1048</v>
      </c>
      <c r="J213" s="189">
        <f t="shared" si="17"/>
        <v>0</v>
      </c>
      <c r="K213" s="189">
        <f t="shared" si="15"/>
        <v>68.81</v>
      </c>
    </row>
    <row r="214" spans="1:11" x14ac:dyDescent="0.25">
      <c r="A214" s="443" t="s">
        <v>1216</v>
      </c>
      <c r="B214" s="378" t="s">
        <v>251</v>
      </c>
      <c r="C214" s="46">
        <v>0</v>
      </c>
      <c r="D214" s="46">
        <v>0</v>
      </c>
      <c r="E214" s="46">
        <v>0</v>
      </c>
      <c r="F214" s="46">
        <v>0</v>
      </c>
      <c r="H214" s="3" t="str">
        <f t="shared" si="18"/>
        <v>11007</v>
      </c>
      <c r="I214" s="174" t="str">
        <f t="shared" si="16"/>
        <v>1049</v>
      </c>
      <c r="J214" s="189">
        <f t="shared" si="17"/>
        <v>0</v>
      </c>
      <c r="K214" s="189">
        <f t="shared" si="15"/>
        <v>31665.920000000006</v>
      </c>
    </row>
    <row r="215" spans="1:11" x14ac:dyDescent="0.25">
      <c r="A215" s="443" t="s">
        <v>1217</v>
      </c>
      <c r="B215" s="378" t="s">
        <v>252</v>
      </c>
      <c r="C215" s="46">
        <v>0</v>
      </c>
      <c r="D215" s="46">
        <v>0</v>
      </c>
      <c r="E215" s="46">
        <v>0</v>
      </c>
      <c r="F215" s="46">
        <v>0</v>
      </c>
      <c r="H215" s="3" t="str">
        <f t="shared" si="18"/>
        <v>11007</v>
      </c>
      <c r="I215" s="174" t="str">
        <f t="shared" si="16"/>
        <v>1400</v>
      </c>
      <c r="J215" s="189">
        <f t="shared" si="17"/>
        <v>0</v>
      </c>
      <c r="K215" s="189">
        <f t="shared" si="15"/>
        <v>0</v>
      </c>
    </row>
    <row r="216" spans="1:11" x14ac:dyDescent="0.25">
      <c r="A216" s="443" t="s">
        <v>1218</v>
      </c>
      <c r="B216" s="378" t="s">
        <v>253</v>
      </c>
      <c r="C216" s="46">
        <v>812.65</v>
      </c>
      <c r="D216" s="46">
        <v>0</v>
      </c>
      <c r="E216" s="46">
        <v>0</v>
      </c>
      <c r="F216" s="46">
        <v>812.65</v>
      </c>
      <c r="H216" s="3" t="str">
        <f t="shared" si="18"/>
        <v>11008</v>
      </c>
      <c r="I216" s="174" t="str">
        <f t="shared" si="16"/>
        <v>1040</v>
      </c>
      <c r="J216" s="189">
        <f t="shared" si="17"/>
        <v>812.65</v>
      </c>
      <c r="K216" s="189">
        <f t="shared" si="15"/>
        <v>14601.88</v>
      </c>
    </row>
    <row r="217" spans="1:11" x14ac:dyDescent="0.25">
      <c r="A217" s="443" t="s">
        <v>1219</v>
      </c>
      <c r="B217" s="378" t="s">
        <v>254</v>
      </c>
      <c r="C217" s="46">
        <v>517.85</v>
      </c>
      <c r="D217" s="46">
        <v>0</v>
      </c>
      <c r="E217" s="46">
        <v>0</v>
      </c>
      <c r="F217" s="46">
        <v>412.85</v>
      </c>
      <c r="H217" s="3" t="str">
        <f t="shared" si="18"/>
        <v>11008</v>
      </c>
      <c r="I217" s="174" t="str">
        <f t="shared" si="16"/>
        <v>1041</v>
      </c>
      <c r="J217" s="189">
        <f t="shared" si="17"/>
        <v>517.85</v>
      </c>
      <c r="K217" s="189">
        <f t="shared" si="15"/>
        <v>13085.57</v>
      </c>
    </row>
    <row r="218" spans="1:11" x14ac:dyDescent="0.25">
      <c r="A218" s="443" t="s">
        <v>1220</v>
      </c>
      <c r="B218" s="378" t="s">
        <v>255</v>
      </c>
      <c r="C218" s="46">
        <v>0</v>
      </c>
      <c r="D218" s="46">
        <v>0</v>
      </c>
      <c r="E218" s="46">
        <v>0</v>
      </c>
      <c r="F218" s="46">
        <v>0</v>
      </c>
      <c r="H218" s="3" t="str">
        <f t="shared" si="18"/>
        <v>11008</v>
      </c>
      <c r="I218" s="174" t="str">
        <f t="shared" si="16"/>
        <v>1042</v>
      </c>
      <c r="J218" s="189">
        <f t="shared" si="17"/>
        <v>0</v>
      </c>
      <c r="K218" s="189">
        <f t="shared" si="15"/>
        <v>73509.45</v>
      </c>
    </row>
    <row r="219" spans="1:11" x14ac:dyDescent="0.25">
      <c r="A219" s="443" t="s">
        <v>1221</v>
      </c>
      <c r="B219" s="378" t="s">
        <v>256</v>
      </c>
      <c r="C219" s="46">
        <v>443</v>
      </c>
      <c r="D219" s="46">
        <v>0</v>
      </c>
      <c r="E219" s="46">
        <v>0</v>
      </c>
      <c r="F219" s="46">
        <v>443</v>
      </c>
      <c r="H219" s="3" t="str">
        <f t="shared" si="18"/>
        <v>11008</v>
      </c>
      <c r="I219" s="174" t="str">
        <f t="shared" si="16"/>
        <v>1043</v>
      </c>
      <c r="J219" s="189">
        <f t="shared" si="17"/>
        <v>443</v>
      </c>
      <c r="K219" s="189">
        <f t="shared" si="15"/>
        <v>48072.68</v>
      </c>
    </row>
    <row r="220" spans="1:11" x14ac:dyDescent="0.25">
      <c r="A220" s="443" t="s">
        <v>1222</v>
      </c>
      <c r="B220" s="378" t="s">
        <v>257</v>
      </c>
      <c r="C220" s="46">
        <v>0</v>
      </c>
      <c r="D220" s="46">
        <v>0</v>
      </c>
      <c r="E220" s="46">
        <v>0</v>
      </c>
      <c r="F220" s="46">
        <v>0</v>
      </c>
      <c r="H220" s="3" t="str">
        <f t="shared" si="18"/>
        <v>11008</v>
      </c>
      <c r="I220" s="174" t="str">
        <f t="shared" si="16"/>
        <v>1044</v>
      </c>
      <c r="J220" s="189">
        <f t="shared" si="17"/>
        <v>0</v>
      </c>
      <c r="K220" s="189">
        <f t="shared" si="15"/>
        <v>-4406.37</v>
      </c>
    </row>
    <row r="221" spans="1:11" x14ac:dyDescent="0.25">
      <c r="A221" s="443" t="s">
        <v>1223</v>
      </c>
      <c r="B221" s="378" t="s">
        <v>258</v>
      </c>
      <c r="C221" s="46">
        <v>795</v>
      </c>
      <c r="D221" s="46">
        <v>0</v>
      </c>
      <c r="E221" s="46">
        <v>0</v>
      </c>
      <c r="F221" s="46">
        <v>795</v>
      </c>
      <c r="H221" s="3" t="str">
        <f t="shared" si="18"/>
        <v>11008</v>
      </c>
      <c r="I221" s="174" t="str">
        <f t="shared" si="16"/>
        <v>1045</v>
      </c>
      <c r="J221" s="189">
        <f t="shared" si="17"/>
        <v>795</v>
      </c>
      <c r="K221" s="189">
        <f t="shared" si="15"/>
        <v>2157.0400000000009</v>
      </c>
    </row>
    <row r="222" spans="1:11" x14ac:dyDescent="0.25">
      <c r="A222" s="443" t="s">
        <v>1224</v>
      </c>
      <c r="B222" s="378" t="s">
        <v>259</v>
      </c>
      <c r="C222" s="46">
        <v>0</v>
      </c>
      <c r="D222" s="46">
        <v>0</v>
      </c>
      <c r="E222" s="46">
        <v>0</v>
      </c>
      <c r="F222" s="46">
        <v>0</v>
      </c>
      <c r="H222" s="3" t="str">
        <f t="shared" si="18"/>
        <v>11008</v>
      </c>
      <c r="I222" s="174" t="str">
        <f t="shared" si="16"/>
        <v>1046</v>
      </c>
      <c r="J222" s="189">
        <f t="shared" si="17"/>
        <v>0</v>
      </c>
      <c r="K222" s="189">
        <f t="shared" si="15"/>
        <v>20645.330000000002</v>
      </c>
    </row>
    <row r="223" spans="1:11" x14ac:dyDescent="0.25">
      <c r="A223" s="443" t="s">
        <v>1225</v>
      </c>
      <c r="B223" s="378" t="s">
        <v>260</v>
      </c>
      <c r="C223" s="46">
        <v>62.53</v>
      </c>
      <c r="D223" s="46">
        <v>0</v>
      </c>
      <c r="E223" s="46">
        <v>0</v>
      </c>
      <c r="F223" s="46">
        <v>62.53</v>
      </c>
      <c r="H223" s="3" t="str">
        <f t="shared" si="18"/>
        <v>11008</v>
      </c>
      <c r="I223" s="174" t="str">
        <f t="shared" si="16"/>
        <v>1047</v>
      </c>
      <c r="J223" s="189">
        <f t="shared" si="17"/>
        <v>62.53</v>
      </c>
      <c r="K223" s="189">
        <f t="shared" si="15"/>
        <v>4652.2999999999993</v>
      </c>
    </row>
    <row r="224" spans="1:11" x14ac:dyDescent="0.25">
      <c r="A224" s="443" t="s">
        <v>1226</v>
      </c>
      <c r="B224" s="378" t="s">
        <v>261</v>
      </c>
      <c r="C224" s="46">
        <v>0</v>
      </c>
      <c r="D224" s="46">
        <v>0</v>
      </c>
      <c r="E224" s="46">
        <v>0</v>
      </c>
      <c r="F224" s="46">
        <v>0</v>
      </c>
      <c r="H224" s="3" t="str">
        <f t="shared" si="18"/>
        <v>11008</v>
      </c>
      <c r="I224" s="174" t="str">
        <f t="shared" si="16"/>
        <v>1048</v>
      </c>
      <c r="J224" s="189">
        <f t="shared" si="17"/>
        <v>0</v>
      </c>
      <c r="K224" s="189">
        <f t="shared" ref="K224:K287" si="19">SUMIF(I:I,I224,J:J)</f>
        <v>68.81</v>
      </c>
    </row>
    <row r="225" spans="1:11" x14ac:dyDescent="0.25">
      <c r="A225" s="443" t="s">
        <v>1227</v>
      </c>
      <c r="B225" s="378" t="s">
        <v>262</v>
      </c>
      <c r="C225" s="46">
        <v>173.77</v>
      </c>
      <c r="D225" s="46">
        <v>0</v>
      </c>
      <c r="E225" s="46">
        <v>0</v>
      </c>
      <c r="F225" s="46">
        <v>173.77</v>
      </c>
      <c r="H225" s="3" t="str">
        <f t="shared" si="18"/>
        <v>11008</v>
      </c>
      <c r="I225" s="174" t="str">
        <f t="shared" si="16"/>
        <v>1049</v>
      </c>
      <c r="J225" s="189">
        <f t="shared" si="17"/>
        <v>173.77</v>
      </c>
      <c r="K225" s="189">
        <f t="shared" si="19"/>
        <v>31665.920000000006</v>
      </c>
    </row>
    <row r="226" spans="1:11" x14ac:dyDescent="0.25">
      <c r="A226" s="443" t="s">
        <v>1228</v>
      </c>
      <c r="B226" s="378" t="s">
        <v>263</v>
      </c>
      <c r="C226" s="46">
        <v>0</v>
      </c>
      <c r="D226" s="46">
        <v>0</v>
      </c>
      <c r="E226" s="46">
        <v>0</v>
      </c>
      <c r="F226" s="46">
        <v>0</v>
      </c>
      <c r="H226" s="3" t="str">
        <f t="shared" si="18"/>
        <v>11008</v>
      </c>
      <c r="I226" s="174" t="str">
        <f t="shared" si="16"/>
        <v>9054</v>
      </c>
      <c r="J226" s="189">
        <f t="shared" si="17"/>
        <v>0</v>
      </c>
      <c r="K226" s="189">
        <f t="shared" si="19"/>
        <v>-7.95</v>
      </c>
    </row>
    <row r="227" spans="1:11" x14ac:dyDescent="0.25">
      <c r="A227" s="443" t="s">
        <v>1229</v>
      </c>
      <c r="B227" s="378" t="s">
        <v>264</v>
      </c>
      <c r="C227" s="46">
        <v>0</v>
      </c>
      <c r="D227" s="46">
        <v>0</v>
      </c>
      <c r="E227" s="46">
        <v>0</v>
      </c>
      <c r="F227" s="46">
        <v>0</v>
      </c>
      <c r="H227" s="3" t="str">
        <f t="shared" si="18"/>
        <v>11009</v>
      </c>
      <c r="I227" s="174" t="str">
        <f t="shared" si="16"/>
        <v>1040</v>
      </c>
      <c r="J227" s="189">
        <f t="shared" si="17"/>
        <v>0</v>
      </c>
      <c r="K227" s="189">
        <f t="shared" si="19"/>
        <v>14601.88</v>
      </c>
    </row>
    <row r="228" spans="1:11" x14ac:dyDescent="0.25">
      <c r="A228" s="443" t="s">
        <v>1230</v>
      </c>
      <c r="B228" s="378" t="s">
        <v>265</v>
      </c>
      <c r="C228" s="46">
        <v>1656</v>
      </c>
      <c r="D228" s="46">
        <v>0</v>
      </c>
      <c r="E228" s="46">
        <v>0</v>
      </c>
      <c r="F228" s="46">
        <v>1575</v>
      </c>
      <c r="H228" s="3" t="str">
        <f t="shared" si="18"/>
        <v>11009</v>
      </c>
      <c r="I228" s="174" t="str">
        <f t="shared" si="16"/>
        <v>1041</v>
      </c>
      <c r="J228" s="189">
        <f t="shared" si="17"/>
        <v>1656</v>
      </c>
      <c r="K228" s="189">
        <f t="shared" si="19"/>
        <v>13085.57</v>
      </c>
    </row>
    <row r="229" spans="1:11" x14ac:dyDescent="0.25">
      <c r="A229" s="443" t="s">
        <v>1231</v>
      </c>
      <c r="B229" s="378" t="s">
        <v>266</v>
      </c>
      <c r="C229" s="46">
        <v>0</v>
      </c>
      <c r="D229" s="46">
        <v>0</v>
      </c>
      <c r="E229" s="46">
        <v>0</v>
      </c>
      <c r="F229" s="46">
        <v>0</v>
      </c>
      <c r="H229" s="3" t="str">
        <f t="shared" si="18"/>
        <v>11009</v>
      </c>
      <c r="I229" s="174" t="str">
        <f t="shared" si="16"/>
        <v>1042</v>
      </c>
      <c r="J229" s="189">
        <f t="shared" si="17"/>
        <v>0</v>
      </c>
      <c r="K229" s="189">
        <f t="shared" si="19"/>
        <v>73509.45</v>
      </c>
    </row>
    <row r="230" spans="1:11" x14ac:dyDescent="0.25">
      <c r="A230" s="443" t="s">
        <v>1232</v>
      </c>
      <c r="B230" s="378" t="s">
        <v>267</v>
      </c>
      <c r="C230" s="46">
        <v>172.5</v>
      </c>
      <c r="D230" s="46">
        <v>0</v>
      </c>
      <c r="E230" s="46">
        <v>0</v>
      </c>
      <c r="F230" s="46">
        <v>172.5</v>
      </c>
      <c r="H230" s="3" t="str">
        <f t="shared" si="18"/>
        <v>11009</v>
      </c>
      <c r="I230" s="174" t="str">
        <f t="shared" si="16"/>
        <v>1043</v>
      </c>
      <c r="J230" s="189">
        <f t="shared" si="17"/>
        <v>172.5</v>
      </c>
      <c r="K230" s="189">
        <f t="shared" si="19"/>
        <v>48072.68</v>
      </c>
    </row>
    <row r="231" spans="1:11" x14ac:dyDescent="0.25">
      <c r="A231" s="443" t="s">
        <v>1233</v>
      </c>
      <c r="B231" s="378" t="s">
        <v>268</v>
      </c>
      <c r="C231" s="46">
        <v>83.5</v>
      </c>
      <c r="D231" s="46">
        <v>0</v>
      </c>
      <c r="E231" s="46">
        <v>0</v>
      </c>
      <c r="F231" s="46">
        <v>46.25</v>
      </c>
      <c r="H231" s="3" t="str">
        <f t="shared" si="18"/>
        <v>11009</v>
      </c>
      <c r="I231" s="174" t="str">
        <f t="shared" si="16"/>
        <v>1044</v>
      </c>
      <c r="J231" s="189">
        <f t="shared" si="17"/>
        <v>83.5</v>
      </c>
      <c r="K231" s="189">
        <f t="shared" si="19"/>
        <v>-4406.37</v>
      </c>
    </row>
    <row r="232" spans="1:11" x14ac:dyDescent="0.25">
      <c r="A232" s="443" t="s">
        <v>1234</v>
      </c>
      <c r="B232" s="378" t="s">
        <v>269</v>
      </c>
      <c r="C232" s="46">
        <v>2483</v>
      </c>
      <c r="D232" s="46">
        <v>0</v>
      </c>
      <c r="E232" s="46">
        <v>0</v>
      </c>
      <c r="F232" s="46">
        <v>2483</v>
      </c>
      <c r="H232" s="3" t="str">
        <f t="shared" si="18"/>
        <v>11009</v>
      </c>
      <c r="I232" s="174" t="str">
        <f t="shared" si="16"/>
        <v>1045</v>
      </c>
      <c r="J232" s="189">
        <f t="shared" si="17"/>
        <v>2483</v>
      </c>
      <c r="K232" s="189">
        <f t="shared" si="19"/>
        <v>2157.0400000000009</v>
      </c>
    </row>
    <row r="233" spans="1:11" x14ac:dyDescent="0.25">
      <c r="A233" s="443" t="s">
        <v>1235</v>
      </c>
      <c r="B233" s="378" t="s">
        <v>270</v>
      </c>
      <c r="C233" s="46">
        <v>0</v>
      </c>
      <c r="D233" s="46">
        <v>0</v>
      </c>
      <c r="E233" s="46">
        <v>0</v>
      </c>
      <c r="F233" s="46">
        <v>0</v>
      </c>
      <c r="H233" s="3" t="str">
        <f t="shared" si="18"/>
        <v>11009</v>
      </c>
      <c r="I233" s="174" t="str">
        <f t="shared" si="16"/>
        <v>1046</v>
      </c>
      <c r="J233" s="189">
        <f t="shared" si="17"/>
        <v>0</v>
      </c>
      <c r="K233" s="189">
        <f t="shared" si="19"/>
        <v>20645.330000000002</v>
      </c>
    </row>
    <row r="234" spans="1:11" x14ac:dyDescent="0.25">
      <c r="A234" s="443" t="s">
        <v>1236</v>
      </c>
      <c r="B234" s="378" t="s">
        <v>271</v>
      </c>
      <c r="C234" s="46">
        <v>0</v>
      </c>
      <c r="D234" s="46">
        <v>0</v>
      </c>
      <c r="E234" s="46">
        <v>0</v>
      </c>
      <c r="F234" s="46">
        <v>0</v>
      </c>
      <c r="H234" s="3" t="str">
        <f t="shared" si="18"/>
        <v>11009</v>
      </c>
      <c r="I234" s="174" t="str">
        <f t="shared" si="16"/>
        <v>1047</v>
      </c>
      <c r="J234" s="189">
        <f t="shared" si="17"/>
        <v>0</v>
      </c>
      <c r="K234" s="189">
        <f t="shared" si="19"/>
        <v>4652.2999999999993</v>
      </c>
    </row>
    <row r="235" spans="1:11" x14ac:dyDescent="0.25">
      <c r="A235" s="443" t="s">
        <v>1237</v>
      </c>
      <c r="B235" s="378" t="s">
        <v>272</v>
      </c>
      <c r="C235" s="46">
        <v>0</v>
      </c>
      <c r="D235" s="46">
        <v>0</v>
      </c>
      <c r="E235" s="46">
        <v>0</v>
      </c>
      <c r="F235" s="46">
        <v>0</v>
      </c>
      <c r="H235" s="3" t="str">
        <f t="shared" si="18"/>
        <v>11009</v>
      </c>
      <c r="I235" s="174" t="str">
        <f t="shared" si="16"/>
        <v>1048</v>
      </c>
      <c r="J235" s="189">
        <f t="shared" si="17"/>
        <v>0</v>
      </c>
      <c r="K235" s="189">
        <f t="shared" si="19"/>
        <v>68.81</v>
      </c>
    </row>
    <row r="236" spans="1:11" x14ac:dyDescent="0.25">
      <c r="A236" s="443" t="s">
        <v>1238</v>
      </c>
      <c r="B236" s="378" t="s">
        <v>273</v>
      </c>
      <c r="C236" s="46">
        <v>0</v>
      </c>
      <c r="D236" s="46">
        <v>0</v>
      </c>
      <c r="E236" s="46">
        <v>0</v>
      </c>
      <c r="F236" s="46">
        <v>0</v>
      </c>
      <c r="H236" s="3" t="str">
        <f t="shared" si="18"/>
        <v>11009</v>
      </c>
      <c r="I236" s="174" t="str">
        <f t="shared" si="16"/>
        <v>1049</v>
      </c>
      <c r="J236" s="189">
        <f t="shared" si="17"/>
        <v>0</v>
      </c>
      <c r="K236" s="189">
        <f t="shared" si="19"/>
        <v>31665.920000000006</v>
      </c>
    </row>
    <row r="237" spans="1:11" x14ac:dyDescent="0.25">
      <c r="A237" s="443" t="s">
        <v>1239</v>
      </c>
      <c r="B237" s="378" t="s">
        <v>274</v>
      </c>
      <c r="C237" s="46">
        <v>0</v>
      </c>
      <c r="D237" s="46">
        <v>0</v>
      </c>
      <c r="E237" s="46">
        <v>0</v>
      </c>
      <c r="F237" s="46">
        <v>0</v>
      </c>
      <c r="H237" s="3" t="str">
        <f t="shared" si="18"/>
        <v>11009</v>
      </c>
      <c r="I237" s="174" t="str">
        <f t="shared" si="16"/>
        <v>1400</v>
      </c>
      <c r="J237" s="189">
        <f t="shared" si="17"/>
        <v>0</v>
      </c>
      <c r="K237" s="189">
        <f t="shared" si="19"/>
        <v>0</v>
      </c>
    </row>
    <row r="238" spans="1:11" x14ac:dyDescent="0.25">
      <c r="A238" s="443" t="s">
        <v>1240</v>
      </c>
      <c r="B238" s="378" t="s">
        <v>275</v>
      </c>
      <c r="C238" s="46">
        <v>0</v>
      </c>
      <c r="D238" s="46">
        <v>0</v>
      </c>
      <c r="E238" s="46">
        <v>0</v>
      </c>
      <c r="F238" s="46">
        <v>0</v>
      </c>
      <c r="H238" s="3" t="str">
        <f t="shared" si="18"/>
        <v>11010</v>
      </c>
      <c r="I238" s="174" t="str">
        <f t="shared" si="16"/>
        <v>1040</v>
      </c>
      <c r="J238" s="189">
        <f t="shared" si="17"/>
        <v>0</v>
      </c>
      <c r="K238" s="189">
        <f t="shared" si="19"/>
        <v>14601.88</v>
      </c>
    </row>
    <row r="239" spans="1:11" x14ac:dyDescent="0.25">
      <c r="A239" s="443" t="s">
        <v>1241</v>
      </c>
      <c r="B239" s="378" t="s">
        <v>276</v>
      </c>
      <c r="C239" s="46">
        <v>0</v>
      </c>
      <c r="D239" s="46">
        <v>0</v>
      </c>
      <c r="E239" s="46">
        <v>0</v>
      </c>
      <c r="F239" s="46">
        <v>0</v>
      </c>
      <c r="H239" s="3" t="str">
        <f t="shared" si="18"/>
        <v>11010</v>
      </c>
      <c r="I239" s="174" t="str">
        <f t="shared" si="16"/>
        <v>1041</v>
      </c>
      <c r="J239" s="189">
        <f t="shared" si="17"/>
        <v>0</v>
      </c>
      <c r="K239" s="189">
        <f t="shared" si="19"/>
        <v>13085.57</v>
      </c>
    </row>
    <row r="240" spans="1:11" x14ac:dyDescent="0.25">
      <c r="A240" s="443" t="s">
        <v>1242</v>
      </c>
      <c r="B240" s="378" t="s">
        <v>277</v>
      </c>
      <c r="C240" s="46">
        <v>0</v>
      </c>
      <c r="D240" s="46">
        <v>0</v>
      </c>
      <c r="E240" s="46">
        <v>0</v>
      </c>
      <c r="F240" s="46">
        <v>0</v>
      </c>
      <c r="H240" s="3" t="str">
        <f t="shared" si="18"/>
        <v>11010</v>
      </c>
      <c r="I240" s="174" t="str">
        <f t="shared" si="16"/>
        <v>1042</v>
      </c>
      <c r="J240" s="189">
        <f t="shared" si="17"/>
        <v>0</v>
      </c>
      <c r="K240" s="189">
        <f t="shared" si="19"/>
        <v>73509.45</v>
      </c>
    </row>
    <row r="241" spans="1:11" x14ac:dyDescent="0.25">
      <c r="A241" s="443" t="s">
        <v>1243</v>
      </c>
      <c r="B241" s="378" t="s">
        <v>278</v>
      </c>
      <c r="C241" s="46">
        <v>0</v>
      </c>
      <c r="D241" s="46">
        <v>0</v>
      </c>
      <c r="E241" s="46">
        <v>0</v>
      </c>
      <c r="F241" s="46">
        <v>0</v>
      </c>
      <c r="H241" s="3" t="str">
        <f t="shared" si="18"/>
        <v>11010</v>
      </c>
      <c r="I241" s="174" t="str">
        <f t="shared" si="16"/>
        <v>1043</v>
      </c>
      <c r="J241" s="189">
        <f t="shared" si="17"/>
        <v>0</v>
      </c>
      <c r="K241" s="189">
        <f t="shared" si="19"/>
        <v>48072.68</v>
      </c>
    </row>
    <row r="242" spans="1:11" x14ac:dyDescent="0.25">
      <c r="A242" s="443" t="s">
        <v>1244</v>
      </c>
      <c r="B242" s="378" t="s">
        <v>279</v>
      </c>
      <c r="C242" s="46">
        <v>0</v>
      </c>
      <c r="D242" s="46">
        <v>0</v>
      </c>
      <c r="E242" s="46">
        <v>0</v>
      </c>
      <c r="F242" s="46">
        <v>0</v>
      </c>
      <c r="H242" s="3" t="str">
        <f t="shared" si="18"/>
        <v>11010</v>
      </c>
      <c r="I242" s="174" t="str">
        <f t="shared" si="16"/>
        <v>1044</v>
      </c>
      <c r="J242" s="189">
        <f t="shared" si="17"/>
        <v>0</v>
      </c>
      <c r="K242" s="189">
        <f t="shared" si="19"/>
        <v>-4406.37</v>
      </c>
    </row>
    <row r="243" spans="1:11" x14ac:dyDescent="0.25">
      <c r="A243" s="443" t="s">
        <v>1245</v>
      </c>
      <c r="B243" s="378" t="s">
        <v>280</v>
      </c>
      <c r="C243" s="46">
        <v>0</v>
      </c>
      <c r="D243" s="46">
        <v>0</v>
      </c>
      <c r="E243" s="46">
        <v>0</v>
      </c>
      <c r="F243" s="46">
        <v>0</v>
      </c>
      <c r="H243" s="3" t="str">
        <f t="shared" si="18"/>
        <v>11010</v>
      </c>
      <c r="I243" s="174" t="str">
        <f t="shared" si="16"/>
        <v>1045</v>
      </c>
      <c r="J243" s="189">
        <f t="shared" si="17"/>
        <v>0</v>
      </c>
      <c r="K243" s="189">
        <f t="shared" si="19"/>
        <v>2157.0400000000009</v>
      </c>
    </row>
    <row r="244" spans="1:11" x14ac:dyDescent="0.25">
      <c r="A244" s="443" t="s">
        <v>1246</v>
      </c>
      <c r="B244" s="378" t="s">
        <v>281</v>
      </c>
      <c r="C244" s="46">
        <v>0</v>
      </c>
      <c r="D244" s="46">
        <v>0</v>
      </c>
      <c r="E244" s="46">
        <v>0</v>
      </c>
      <c r="F244" s="46">
        <v>0</v>
      </c>
      <c r="H244" s="3" t="str">
        <f t="shared" si="18"/>
        <v>11010</v>
      </c>
      <c r="I244" s="174" t="str">
        <f t="shared" si="16"/>
        <v>1046</v>
      </c>
      <c r="J244" s="189">
        <f t="shared" si="17"/>
        <v>0</v>
      </c>
      <c r="K244" s="189">
        <f t="shared" si="19"/>
        <v>20645.330000000002</v>
      </c>
    </row>
    <row r="245" spans="1:11" x14ac:dyDescent="0.25">
      <c r="A245" s="443" t="s">
        <v>1247</v>
      </c>
      <c r="B245" s="378" t="s">
        <v>282</v>
      </c>
      <c r="C245" s="46">
        <v>0</v>
      </c>
      <c r="D245" s="46">
        <v>0</v>
      </c>
      <c r="E245" s="46">
        <v>0</v>
      </c>
      <c r="F245" s="46">
        <v>0</v>
      </c>
      <c r="H245" s="3" t="str">
        <f t="shared" si="18"/>
        <v>11010</v>
      </c>
      <c r="I245" s="174" t="str">
        <f t="shared" si="16"/>
        <v>1047</v>
      </c>
      <c r="J245" s="189">
        <f t="shared" si="17"/>
        <v>0</v>
      </c>
      <c r="K245" s="189">
        <f t="shared" si="19"/>
        <v>4652.2999999999993</v>
      </c>
    </row>
    <row r="246" spans="1:11" x14ac:dyDescent="0.25">
      <c r="A246" s="443" t="s">
        <v>1248</v>
      </c>
      <c r="B246" s="378" t="s">
        <v>283</v>
      </c>
      <c r="C246" s="46">
        <v>0</v>
      </c>
      <c r="D246" s="46">
        <v>0</v>
      </c>
      <c r="E246" s="46">
        <v>0</v>
      </c>
      <c r="F246" s="46">
        <v>0</v>
      </c>
      <c r="H246" s="3" t="str">
        <f t="shared" si="18"/>
        <v>11010</v>
      </c>
      <c r="I246" s="174" t="str">
        <f t="shared" si="16"/>
        <v>1048</v>
      </c>
      <c r="J246" s="189">
        <f t="shared" si="17"/>
        <v>0</v>
      </c>
      <c r="K246" s="189">
        <f t="shared" si="19"/>
        <v>68.81</v>
      </c>
    </row>
    <row r="247" spans="1:11" x14ac:dyDescent="0.25">
      <c r="A247" s="443" t="s">
        <v>1249</v>
      </c>
      <c r="B247" s="378" t="s">
        <v>284</v>
      </c>
      <c r="C247" s="46">
        <v>0</v>
      </c>
      <c r="D247" s="46">
        <v>0</v>
      </c>
      <c r="E247" s="46">
        <v>0</v>
      </c>
      <c r="F247" s="46">
        <v>0</v>
      </c>
      <c r="H247" s="3" t="str">
        <f t="shared" si="18"/>
        <v>11010</v>
      </c>
      <c r="I247" s="174" t="str">
        <f t="shared" ref="I247:I310" si="20">RIGHT(A247,4)</f>
        <v>1049</v>
      </c>
      <c r="J247" s="189">
        <f t="shared" ref="J247:J310" si="21">+C247</f>
        <v>0</v>
      </c>
      <c r="K247" s="189">
        <f t="shared" si="19"/>
        <v>31665.920000000006</v>
      </c>
    </row>
    <row r="248" spans="1:11" x14ac:dyDescent="0.25">
      <c r="A248" s="443" t="s">
        <v>1250</v>
      </c>
      <c r="B248" s="378" t="s">
        <v>285</v>
      </c>
      <c r="C248" s="46">
        <v>0</v>
      </c>
      <c r="D248" s="46">
        <v>0</v>
      </c>
      <c r="E248" s="46">
        <v>0</v>
      </c>
      <c r="F248" s="46">
        <v>0</v>
      </c>
      <c r="H248" s="3" t="str">
        <f t="shared" si="18"/>
        <v>11010</v>
      </c>
      <c r="I248" s="174" t="str">
        <f t="shared" si="20"/>
        <v>1140</v>
      </c>
      <c r="J248" s="189">
        <f t="shared" si="21"/>
        <v>0</v>
      </c>
      <c r="K248" s="189">
        <f t="shared" si="19"/>
        <v>0</v>
      </c>
    </row>
    <row r="249" spans="1:11" x14ac:dyDescent="0.25">
      <c r="A249" s="443" t="s">
        <v>1251</v>
      </c>
      <c r="B249" s="378" t="s">
        <v>286</v>
      </c>
      <c r="C249" s="46">
        <v>0</v>
      </c>
      <c r="D249" s="46">
        <v>0</v>
      </c>
      <c r="E249" s="46">
        <v>0</v>
      </c>
      <c r="F249" s="46">
        <v>0</v>
      </c>
      <c r="H249" s="3" t="str">
        <f t="shared" si="18"/>
        <v>11010</v>
      </c>
      <c r="I249" s="174" t="str">
        <f t="shared" si="20"/>
        <v>1400</v>
      </c>
      <c r="J249" s="189">
        <f t="shared" si="21"/>
        <v>0</v>
      </c>
      <c r="K249" s="189">
        <f t="shared" si="19"/>
        <v>0</v>
      </c>
    </row>
    <row r="250" spans="1:11" x14ac:dyDescent="0.25">
      <c r="A250" s="443" t="s">
        <v>1252</v>
      </c>
      <c r="B250" s="378" t="s">
        <v>287</v>
      </c>
      <c r="C250" s="46">
        <v>0</v>
      </c>
      <c r="D250" s="46">
        <v>0</v>
      </c>
      <c r="E250" s="46">
        <v>0</v>
      </c>
      <c r="F250" s="46">
        <v>0</v>
      </c>
      <c r="H250" s="3" t="str">
        <f t="shared" si="18"/>
        <v>11011</v>
      </c>
      <c r="I250" s="174" t="str">
        <f t="shared" si="20"/>
        <v>0400</v>
      </c>
      <c r="J250" s="189">
        <f t="shared" si="21"/>
        <v>0</v>
      </c>
      <c r="K250" s="189">
        <f t="shared" si="19"/>
        <v>0</v>
      </c>
    </row>
    <row r="251" spans="1:11" x14ac:dyDescent="0.25">
      <c r="A251" s="443" t="s">
        <v>1253</v>
      </c>
      <c r="B251" s="378" t="s">
        <v>288</v>
      </c>
      <c r="C251" s="46">
        <v>0</v>
      </c>
      <c r="D251" s="46">
        <v>0</v>
      </c>
      <c r="E251" s="46">
        <v>0</v>
      </c>
      <c r="F251" s="46">
        <v>0</v>
      </c>
      <c r="H251" s="3" t="str">
        <f t="shared" si="18"/>
        <v>11011</v>
      </c>
      <c r="I251" s="174" t="str">
        <f t="shared" si="20"/>
        <v>1040</v>
      </c>
      <c r="J251" s="189">
        <f t="shared" si="21"/>
        <v>0</v>
      </c>
      <c r="K251" s="189">
        <f t="shared" si="19"/>
        <v>14601.88</v>
      </c>
    </row>
    <row r="252" spans="1:11" x14ac:dyDescent="0.25">
      <c r="A252" s="443" t="s">
        <v>1254</v>
      </c>
      <c r="B252" s="378" t="s">
        <v>289</v>
      </c>
      <c r="C252" s="46">
        <v>25</v>
      </c>
      <c r="D252" s="46">
        <v>0</v>
      </c>
      <c r="E252" s="46">
        <v>0</v>
      </c>
      <c r="F252" s="46">
        <v>25</v>
      </c>
      <c r="H252" s="3" t="str">
        <f t="shared" si="18"/>
        <v>11011</v>
      </c>
      <c r="I252" s="174" t="str">
        <f t="shared" si="20"/>
        <v>1041</v>
      </c>
      <c r="J252" s="189">
        <f t="shared" si="21"/>
        <v>25</v>
      </c>
      <c r="K252" s="189">
        <f t="shared" si="19"/>
        <v>13085.57</v>
      </c>
    </row>
    <row r="253" spans="1:11" x14ac:dyDescent="0.25">
      <c r="A253" s="443" t="s">
        <v>1255</v>
      </c>
      <c r="B253" s="378" t="s">
        <v>290</v>
      </c>
      <c r="C253" s="46">
        <v>0</v>
      </c>
      <c r="D253" s="46">
        <v>0</v>
      </c>
      <c r="E253" s="46">
        <v>0</v>
      </c>
      <c r="F253" s="46">
        <v>0</v>
      </c>
      <c r="H253" s="3" t="str">
        <f t="shared" si="18"/>
        <v>11011</v>
      </c>
      <c r="I253" s="174" t="str">
        <f t="shared" si="20"/>
        <v>1042</v>
      </c>
      <c r="J253" s="189">
        <f t="shared" si="21"/>
        <v>0</v>
      </c>
      <c r="K253" s="189">
        <f t="shared" si="19"/>
        <v>73509.45</v>
      </c>
    </row>
    <row r="254" spans="1:11" x14ac:dyDescent="0.25">
      <c r="A254" s="443" t="s">
        <v>1256</v>
      </c>
      <c r="B254" s="378" t="s">
        <v>291</v>
      </c>
      <c r="C254" s="46">
        <v>40.299999999999997</v>
      </c>
      <c r="D254" s="46">
        <v>0</v>
      </c>
      <c r="E254" s="46">
        <v>0</v>
      </c>
      <c r="F254" s="46">
        <v>40.299999999999997</v>
      </c>
      <c r="H254" s="3" t="str">
        <f t="shared" si="18"/>
        <v>11011</v>
      </c>
      <c r="I254" s="174" t="str">
        <f t="shared" si="20"/>
        <v>1043</v>
      </c>
      <c r="J254" s="189">
        <f t="shared" si="21"/>
        <v>40.299999999999997</v>
      </c>
      <c r="K254" s="189">
        <f t="shared" si="19"/>
        <v>48072.68</v>
      </c>
    </row>
    <row r="255" spans="1:11" x14ac:dyDescent="0.25">
      <c r="A255" s="443" t="s">
        <v>1257</v>
      </c>
      <c r="B255" s="378" t="s">
        <v>292</v>
      </c>
      <c r="C255" s="46">
        <v>0</v>
      </c>
      <c r="D255" s="46">
        <v>0</v>
      </c>
      <c r="E255" s="46">
        <v>0</v>
      </c>
      <c r="F255" s="46">
        <v>0</v>
      </c>
      <c r="H255" s="3" t="str">
        <f t="shared" si="18"/>
        <v>11011</v>
      </c>
      <c r="I255" s="174" t="str">
        <f t="shared" si="20"/>
        <v>1044</v>
      </c>
      <c r="J255" s="189">
        <f t="shared" si="21"/>
        <v>0</v>
      </c>
      <c r="K255" s="189">
        <f t="shared" si="19"/>
        <v>-4406.37</v>
      </c>
    </row>
    <row r="256" spans="1:11" x14ac:dyDescent="0.25">
      <c r="A256" s="443" t="s">
        <v>1258</v>
      </c>
      <c r="B256" s="378" t="s">
        <v>293</v>
      </c>
      <c r="C256" s="46">
        <v>0</v>
      </c>
      <c r="D256" s="46">
        <v>0</v>
      </c>
      <c r="E256" s="46">
        <v>0</v>
      </c>
      <c r="F256" s="46">
        <v>0</v>
      </c>
      <c r="H256" s="3" t="str">
        <f t="shared" si="18"/>
        <v>11011</v>
      </c>
      <c r="I256" s="174" t="str">
        <f t="shared" si="20"/>
        <v>1045</v>
      </c>
      <c r="J256" s="189">
        <f t="shared" si="21"/>
        <v>0</v>
      </c>
      <c r="K256" s="189">
        <f t="shared" si="19"/>
        <v>2157.0400000000009</v>
      </c>
    </row>
    <row r="257" spans="1:11" x14ac:dyDescent="0.25">
      <c r="A257" s="443" t="s">
        <v>1259</v>
      </c>
      <c r="B257" s="378" t="s">
        <v>294</v>
      </c>
      <c r="C257" s="46">
        <v>0</v>
      </c>
      <c r="D257" s="46">
        <v>0</v>
      </c>
      <c r="E257" s="46">
        <v>0</v>
      </c>
      <c r="F257" s="46">
        <v>0</v>
      </c>
      <c r="H257" s="3" t="str">
        <f t="shared" si="18"/>
        <v>11011</v>
      </c>
      <c r="I257" s="174" t="str">
        <f t="shared" si="20"/>
        <v>1046</v>
      </c>
      <c r="J257" s="189">
        <f t="shared" si="21"/>
        <v>0</v>
      </c>
      <c r="K257" s="189">
        <f t="shared" si="19"/>
        <v>20645.330000000002</v>
      </c>
    </row>
    <row r="258" spans="1:11" x14ac:dyDescent="0.25">
      <c r="A258" s="443" t="s">
        <v>1260</v>
      </c>
      <c r="B258" s="378" t="s">
        <v>295</v>
      </c>
      <c r="C258" s="46">
        <v>0</v>
      </c>
      <c r="D258" s="46">
        <v>0</v>
      </c>
      <c r="E258" s="46">
        <v>0</v>
      </c>
      <c r="F258" s="46">
        <v>0</v>
      </c>
      <c r="H258" s="3" t="str">
        <f t="shared" si="18"/>
        <v>11011</v>
      </c>
      <c r="I258" s="174" t="str">
        <f t="shared" si="20"/>
        <v>1047</v>
      </c>
      <c r="J258" s="189">
        <f t="shared" si="21"/>
        <v>0</v>
      </c>
      <c r="K258" s="189">
        <f t="shared" si="19"/>
        <v>4652.2999999999993</v>
      </c>
    </row>
    <row r="259" spans="1:11" x14ac:dyDescent="0.25">
      <c r="A259" s="443" t="s">
        <v>1261</v>
      </c>
      <c r="B259" s="378" t="s">
        <v>296</v>
      </c>
      <c r="C259" s="46">
        <v>0</v>
      </c>
      <c r="D259" s="46">
        <v>0</v>
      </c>
      <c r="E259" s="46">
        <v>0</v>
      </c>
      <c r="F259" s="46">
        <v>0</v>
      </c>
      <c r="H259" s="3" t="str">
        <f t="shared" si="18"/>
        <v>11011</v>
      </c>
      <c r="I259" s="174" t="str">
        <f t="shared" si="20"/>
        <v>1048</v>
      </c>
      <c r="J259" s="189">
        <f t="shared" si="21"/>
        <v>0</v>
      </c>
      <c r="K259" s="189">
        <f t="shared" si="19"/>
        <v>68.81</v>
      </c>
    </row>
    <row r="260" spans="1:11" x14ac:dyDescent="0.25">
      <c r="A260" s="443" t="s">
        <v>1262</v>
      </c>
      <c r="B260" s="378" t="s">
        <v>297</v>
      </c>
      <c r="C260" s="46">
        <v>5.57</v>
      </c>
      <c r="D260" s="46">
        <v>0</v>
      </c>
      <c r="E260" s="46">
        <v>0</v>
      </c>
      <c r="F260" s="46">
        <v>0</v>
      </c>
      <c r="H260" s="3" t="str">
        <f t="shared" si="18"/>
        <v>11011</v>
      </c>
      <c r="I260" s="174" t="str">
        <f t="shared" si="20"/>
        <v>1049</v>
      </c>
      <c r="J260" s="189">
        <f t="shared" si="21"/>
        <v>5.57</v>
      </c>
      <c r="K260" s="189">
        <f t="shared" si="19"/>
        <v>31665.920000000006</v>
      </c>
    </row>
    <row r="261" spans="1:11" x14ac:dyDescent="0.25">
      <c r="A261" s="443" t="s">
        <v>1263</v>
      </c>
      <c r="B261" s="378" t="s">
        <v>298</v>
      </c>
      <c r="C261" s="46">
        <v>0</v>
      </c>
      <c r="D261" s="46">
        <v>0</v>
      </c>
      <c r="E261" s="46">
        <v>0</v>
      </c>
      <c r="F261" s="46">
        <v>0</v>
      </c>
      <c r="H261" s="3" t="str">
        <f t="shared" si="18"/>
        <v>11011</v>
      </c>
      <c r="I261" s="174" t="str">
        <f t="shared" si="20"/>
        <v>1400</v>
      </c>
      <c r="J261" s="189">
        <f t="shared" si="21"/>
        <v>0</v>
      </c>
      <c r="K261" s="189">
        <f t="shared" si="19"/>
        <v>0</v>
      </c>
    </row>
    <row r="262" spans="1:11" x14ac:dyDescent="0.25">
      <c r="A262" s="443" t="s">
        <v>1264</v>
      </c>
      <c r="B262" s="378" t="s">
        <v>299</v>
      </c>
      <c r="C262" s="46">
        <v>0</v>
      </c>
      <c r="D262" s="46">
        <v>0</v>
      </c>
      <c r="E262" s="46">
        <v>0</v>
      </c>
      <c r="F262" s="46">
        <v>0</v>
      </c>
      <c r="H262" s="3" t="str">
        <f t="shared" si="18"/>
        <v>11011</v>
      </c>
      <c r="I262" s="174" t="str">
        <f t="shared" si="20"/>
        <v>1500</v>
      </c>
      <c r="J262" s="189">
        <f t="shared" si="21"/>
        <v>0</v>
      </c>
      <c r="K262" s="189">
        <f t="shared" si="19"/>
        <v>0</v>
      </c>
    </row>
    <row r="263" spans="1:11" x14ac:dyDescent="0.25">
      <c r="A263" s="443" t="s">
        <v>1265</v>
      </c>
      <c r="B263" s="378" t="s">
        <v>300</v>
      </c>
      <c r="C263" s="46">
        <v>0</v>
      </c>
      <c r="D263" s="46">
        <v>0</v>
      </c>
      <c r="E263" s="46">
        <v>0</v>
      </c>
      <c r="F263" s="46">
        <v>0</v>
      </c>
      <c r="H263" s="3" t="str">
        <f t="shared" si="18"/>
        <v>11011</v>
      </c>
      <c r="I263" s="174" t="str">
        <f t="shared" si="20"/>
        <v>2432</v>
      </c>
      <c r="J263" s="189">
        <f t="shared" si="21"/>
        <v>0</v>
      </c>
      <c r="K263" s="189">
        <f t="shared" si="19"/>
        <v>0</v>
      </c>
    </row>
    <row r="264" spans="1:11" x14ac:dyDescent="0.25">
      <c r="A264" s="443" t="s">
        <v>1266</v>
      </c>
      <c r="B264" s="378" t="s">
        <v>301</v>
      </c>
      <c r="C264" s="46">
        <v>0</v>
      </c>
      <c r="D264" s="46">
        <v>0</v>
      </c>
      <c r="E264" s="46">
        <v>0</v>
      </c>
      <c r="F264" s="46">
        <v>0</v>
      </c>
      <c r="H264" s="3" t="str">
        <f t="shared" si="18"/>
        <v>11012</v>
      </c>
      <c r="I264" s="174" t="str">
        <f t="shared" si="20"/>
        <v>0400</v>
      </c>
      <c r="J264" s="189">
        <f t="shared" si="21"/>
        <v>0</v>
      </c>
      <c r="K264" s="189">
        <f t="shared" si="19"/>
        <v>0</v>
      </c>
    </row>
    <row r="265" spans="1:11" x14ac:dyDescent="0.25">
      <c r="A265" s="443" t="s">
        <v>1267</v>
      </c>
      <c r="B265" s="378" t="s">
        <v>302</v>
      </c>
      <c r="C265" s="46">
        <v>64.41</v>
      </c>
      <c r="D265" s="46">
        <v>0</v>
      </c>
      <c r="E265" s="46">
        <v>0</v>
      </c>
      <c r="F265" s="46">
        <v>64.41</v>
      </c>
      <c r="H265" s="3" t="str">
        <f t="shared" si="18"/>
        <v>11012</v>
      </c>
      <c r="I265" s="174" t="str">
        <f t="shared" si="20"/>
        <v>1040</v>
      </c>
      <c r="J265" s="189">
        <f t="shared" si="21"/>
        <v>64.41</v>
      </c>
      <c r="K265" s="189">
        <f t="shared" si="19"/>
        <v>14601.88</v>
      </c>
    </row>
    <row r="266" spans="1:11" x14ac:dyDescent="0.25">
      <c r="A266" s="443" t="s">
        <v>1268</v>
      </c>
      <c r="B266" s="378" t="s">
        <v>303</v>
      </c>
      <c r="C266" s="46">
        <v>250.56</v>
      </c>
      <c r="D266" s="46">
        <v>0</v>
      </c>
      <c r="E266" s="46">
        <v>0</v>
      </c>
      <c r="F266" s="46">
        <v>250.56</v>
      </c>
      <c r="H266" s="3" t="str">
        <f t="shared" ref="H266:H329" si="22">LEFT(A266,5)</f>
        <v>11012</v>
      </c>
      <c r="I266" s="174" t="str">
        <f t="shared" si="20"/>
        <v>1041</v>
      </c>
      <c r="J266" s="189">
        <f t="shared" si="21"/>
        <v>250.56</v>
      </c>
      <c r="K266" s="189">
        <f t="shared" si="19"/>
        <v>13085.57</v>
      </c>
    </row>
    <row r="267" spans="1:11" x14ac:dyDescent="0.25">
      <c r="A267" s="443" t="s">
        <v>1269</v>
      </c>
      <c r="B267" s="378" t="s">
        <v>304</v>
      </c>
      <c r="C267" s="46">
        <v>0</v>
      </c>
      <c r="D267" s="46">
        <v>0</v>
      </c>
      <c r="E267" s="46">
        <v>0</v>
      </c>
      <c r="F267" s="46">
        <v>0</v>
      </c>
      <c r="H267" s="3" t="str">
        <f t="shared" si="22"/>
        <v>11012</v>
      </c>
      <c r="I267" s="174" t="str">
        <f t="shared" si="20"/>
        <v>1042</v>
      </c>
      <c r="J267" s="189">
        <f t="shared" si="21"/>
        <v>0</v>
      </c>
      <c r="K267" s="189">
        <f t="shared" si="19"/>
        <v>73509.45</v>
      </c>
    </row>
    <row r="268" spans="1:11" x14ac:dyDescent="0.25">
      <c r="A268" s="443" t="s">
        <v>1270</v>
      </c>
      <c r="B268" s="378" t="s">
        <v>305</v>
      </c>
      <c r="C268" s="46">
        <v>418.5</v>
      </c>
      <c r="D268" s="46">
        <v>0</v>
      </c>
      <c r="E268" s="46">
        <v>0</v>
      </c>
      <c r="F268" s="46">
        <v>393.5</v>
      </c>
      <c r="H268" s="3" t="str">
        <f t="shared" si="22"/>
        <v>11012</v>
      </c>
      <c r="I268" s="174" t="str">
        <f t="shared" si="20"/>
        <v>1043</v>
      </c>
      <c r="J268" s="189">
        <f t="shared" si="21"/>
        <v>418.5</v>
      </c>
      <c r="K268" s="189">
        <f t="shared" si="19"/>
        <v>48072.68</v>
      </c>
    </row>
    <row r="269" spans="1:11" x14ac:dyDescent="0.25">
      <c r="A269" s="443" t="s">
        <v>1271</v>
      </c>
      <c r="B269" s="378" t="s">
        <v>306</v>
      </c>
      <c r="C269" s="46">
        <v>0</v>
      </c>
      <c r="D269" s="46">
        <v>0</v>
      </c>
      <c r="E269" s="46">
        <v>0</v>
      </c>
      <c r="F269" s="46">
        <v>0</v>
      </c>
      <c r="H269" s="3" t="str">
        <f t="shared" si="22"/>
        <v>11012</v>
      </c>
      <c r="I269" s="174" t="str">
        <f t="shared" si="20"/>
        <v>1044</v>
      </c>
      <c r="J269" s="189">
        <f t="shared" si="21"/>
        <v>0</v>
      </c>
      <c r="K269" s="189">
        <f t="shared" si="19"/>
        <v>-4406.37</v>
      </c>
    </row>
    <row r="270" spans="1:11" x14ac:dyDescent="0.25">
      <c r="A270" s="443" t="s">
        <v>1272</v>
      </c>
      <c r="B270" s="378" t="s">
        <v>307</v>
      </c>
      <c r="C270" s="46">
        <v>-740</v>
      </c>
      <c r="D270" s="46">
        <v>0</v>
      </c>
      <c r="E270" s="46">
        <v>0</v>
      </c>
      <c r="F270" s="46">
        <v>-740</v>
      </c>
      <c r="H270" s="3" t="str">
        <f t="shared" si="22"/>
        <v>11012</v>
      </c>
      <c r="I270" s="174" t="str">
        <f t="shared" si="20"/>
        <v>1045</v>
      </c>
      <c r="J270" s="189">
        <f t="shared" si="21"/>
        <v>-740</v>
      </c>
      <c r="K270" s="189">
        <f t="shared" si="19"/>
        <v>2157.0400000000009</v>
      </c>
    </row>
    <row r="271" spans="1:11" x14ac:dyDescent="0.25">
      <c r="A271" s="443" t="s">
        <v>1273</v>
      </c>
      <c r="B271" s="378" t="s">
        <v>308</v>
      </c>
      <c r="C271" s="46">
        <v>0</v>
      </c>
      <c r="D271" s="46">
        <v>0</v>
      </c>
      <c r="E271" s="46">
        <v>0</v>
      </c>
      <c r="F271" s="46">
        <v>0</v>
      </c>
      <c r="H271" s="3" t="str">
        <f t="shared" si="22"/>
        <v>11012</v>
      </c>
      <c r="I271" s="174" t="str">
        <f t="shared" si="20"/>
        <v>1046</v>
      </c>
      <c r="J271" s="189">
        <f t="shared" si="21"/>
        <v>0</v>
      </c>
      <c r="K271" s="189">
        <f t="shared" si="19"/>
        <v>20645.330000000002</v>
      </c>
    </row>
    <row r="272" spans="1:11" x14ac:dyDescent="0.25">
      <c r="A272" s="443" t="s">
        <v>1274</v>
      </c>
      <c r="B272" s="378" t="s">
        <v>309</v>
      </c>
      <c r="C272" s="46">
        <v>140</v>
      </c>
      <c r="D272" s="46">
        <v>0</v>
      </c>
      <c r="E272" s="46">
        <v>0</v>
      </c>
      <c r="F272" s="46">
        <v>140</v>
      </c>
      <c r="H272" s="3" t="str">
        <f t="shared" si="22"/>
        <v>11012</v>
      </c>
      <c r="I272" s="174" t="str">
        <f t="shared" si="20"/>
        <v>1047</v>
      </c>
      <c r="J272" s="189">
        <f t="shared" si="21"/>
        <v>140</v>
      </c>
      <c r="K272" s="189">
        <f t="shared" si="19"/>
        <v>4652.2999999999993</v>
      </c>
    </row>
    <row r="273" spans="1:11" x14ac:dyDescent="0.25">
      <c r="A273" s="443" t="s">
        <v>1275</v>
      </c>
      <c r="B273" s="378" t="s">
        <v>310</v>
      </c>
      <c r="C273" s="46">
        <v>0</v>
      </c>
      <c r="D273" s="46">
        <v>0</v>
      </c>
      <c r="E273" s="46">
        <v>0</v>
      </c>
      <c r="F273" s="46">
        <v>0</v>
      </c>
      <c r="H273" s="3" t="str">
        <f t="shared" si="22"/>
        <v>11012</v>
      </c>
      <c r="I273" s="174" t="str">
        <f t="shared" si="20"/>
        <v>1048</v>
      </c>
      <c r="J273" s="189">
        <f t="shared" si="21"/>
        <v>0</v>
      </c>
      <c r="K273" s="189">
        <f t="shared" si="19"/>
        <v>68.81</v>
      </c>
    </row>
    <row r="274" spans="1:11" x14ac:dyDescent="0.25">
      <c r="A274" s="443" t="s">
        <v>1276</v>
      </c>
      <c r="B274" s="378" t="s">
        <v>311</v>
      </c>
      <c r="C274" s="46">
        <v>61.88</v>
      </c>
      <c r="D274" s="46">
        <v>0</v>
      </c>
      <c r="E274" s="46">
        <v>0</v>
      </c>
      <c r="F274" s="46">
        <v>61.88</v>
      </c>
      <c r="H274" s="3" t="str">
        <f t="shared" si="22"/>
        <v>11012</v>
      </c>
      <c r="I274" s="174" t="str">
        <f t="shared" si="20"/>
        <v>1049</v>
      </c>
      <c r="J274" s="189">
        <f t="shared" si="21"/>
        <v>61.88</v>
      </c>
      <c r="K274" s="189">
        <f t="shared" si="19"/>
        <v>31665.920000000006</v>
      </c>
    </row>
    <row r="275" spans="1:11" x14ac:dyDescent="0.25">
      <c r="A275" s="443" t="s">
        <v>1277</v>
      </c>
      <c r="B275" s="378" t="s">
        <v>312</v>
      </c>
      <c r="C275" s="46">
        <v>0</v>
      </c>
      <c r="D275" s="46">
        <v>0</v>
      </c>
      <c r="E275" s="46">
        <v>0</v>
      </c>
      <c r="F275" s="46">
        <v>0</v>
      </c>
      <c r="H275" s="3" t="str">
        <f t="shared" si="22"/>
        <v>11012</v>
      </c>
      <c r="I275" s="174" t="str">
        <f t="shared" si="20"/>
        <v>5902</v>
      </c>
      <c r="J275" s="189">
        <f t="shared" si="21"/>
        <v>0</v>
      </c>
      <c r="K275" s="189">
        <f t="shared" si="19"/>
        <v>0</v>
      </c>
    </row>
    <row r="276" spans="1:11" x14ac:dyDescent="0.25">
      <c r="A276" s="443" t="s">
        <v>1278</v>
      </c>
      <c r="B276" s="378" t="s">
        <v>313</v>
      </c>
      <c r="C276" s="46">
        <v>0</v>
      </c>
      <c r="D276" s="46">
        <v>0</v>
      </c>
      <c r="E276" s="46">
        <v>0</v>
      </c>
      <c r="F276" s="46">
        <v>0</v>
      </c>
      <c r="H276" s="3" t="str">
        <f t="shared" si="22"/>
        <v>11012</v>
      </c>
      <c r="I276" s="174" t="str">
        <f t="shared" si="20"/>
        <v>9054</v>
      </c>
      <c r="J276" s="189">
        <f t="shared" si="21"/>
        <v>0</v>
      </c>
      <c r="K276" s="189">
        <f t="shared" si="19"/>
        <v>-7.95</v>
      </c>
    </row>
    <row r="277" spans="1:11" x14ac:dyDescent="0.25">
      <c r="A277" s="443" t="s">
        <v>1279</v>
      </c>
      <c r="B277" s="378" t="s">
        <v>314</v>
      </c>
      <c r="C277" s="46">
        <v>0</v>
      </c>
      <c r="D277" s="46">
        <v>0</v>
      </c>
      <c r="E277" s="46">
        <v>0</v>
      </c>
      <c r="F277" s="46">
        <v>0</v>
      </c>
      <c r="H277" s="3" t="str">
        <f t="shared" si="22"/>
        <v>11013</v>
      </c>
      <c r="I277" s="174" t="str">
        <f t="shared" si="20"/>
        <v>1040</v>
      </c>
      <c r="J277" s="189">
        <f t="shared" si="21"/>
        <v>0</v>
      </c>
      <c r="K277" s="189">
        <f t="shared" si="19"/>
        <v>14601.88</v>
      </c>
    </row>
    <row r="278" spans="1:11" x14ac:dyDescent="0.25">
      <c r="A278" s="443" t="s">
        <v>1280</v>
      </c>
      <c r="B278" s="378" t="s">
        <v>315</v>
      </c>
      <c r="C278" s="46">
        <v>0</v>
      </c>
      <c r="D278" s="46">
        <v>0</v>
      </c>
      <c r="E278" s="46">
        <v>0</v>
      </c>
      <c r="F278" s="46">
        <v>0</v>
      </c>
      <c r="H278" s="3" t="str">
        <f t="shared" si="22"/>
        <v>11013</v>
      </c>
      <c r="I278" s="174" t="str">
        <f t="shared" si="20"/>
        <v>1041</v>
      </c>
      <c r="J278" s="189">
        <f t="shared" si="21"/>
        <v>0</v>
      </c>
      <c r="K278" s="189">
        <f t="shared" si="19"/>
        <v>13085.57</v>
      </c>
    </row>
    <row r="279" spans="1:11" x14ac:dyDescent="0.25">
      <c r="A279" s="443" t="s">
        <v>1281</v>
      </c>
      <c r="B279" s="378" t="s">
        <v>316</v>
      </c>
      <c r="C279" s="46">
        <v>0</v>
      </c>
      <c r="D279" s="46">
        <v>0</v>
      </c>
      <c r="E279" s="46">
        <v>0</v>
      </c>
      <c r="F279" s="46">
        <v>0</v>
      </c>
      <c r="H279" s="3" t="str">
        <f t="shared" si="22"/>
        <v>11013</v>
      </c>
      <c r="I279" s="174" t="str">
        <f t="shared" si="20"/>
        <v>1042</v>
      </c>
      <c r="J279" s="189">
        <f t="shared" si="21"/>
        <v>0</v>
      </c>
      <c r="K279" s="189">
        <f t="shared" si="19"/>
        <v>73509.45</v>
      </c>
    </row>
    <row r="280" spans="1:11" x14ac:dyDescent="0.25">
      <c r="A280" s="443" t="s">
        <v>1282</v>
      </c>
      <c r="B280" s="378" t="s">
        <v>317</v>
      </c>
      <c r="C280" s="46">
        <v>45</v>
      </c>
      <c r="D280" s="46">
        <v>0</v>
      </c>
      <c r="E280" s="46">
        <v>0</v>
      </c>
      <c r="F280" s="46">
        <v>0</v>
      </c>
      <c r="H280" s="3" t="str">
        <f t="shared" si="22"/>
        <v>11013</v>
      </c>
      <c r="I280" s="174" t="str">
        <f t="shared" si="20"/>
        <v>1043</v>
      </c>
      <c r="J280" s="189">
        <f t="shared" si="21"/>
        <v>45</v>
      </c>
      <c r="K280" s="189">
        <f t="shared" si="19"/>
        <v>48072.68</v>
      </c>
    </row>
    <row r="281" spans="1:11" x14ac:dyDescent="0.25">
      <c r="A281" s="443" t="s">
        <v>1283</v>
      </c>
      <c r="B281" s="378" t="s">
        <v>318</v>
      </c>
      <c r="C281" s="46">
        <v>0</v>
      </c>
      <c r="D281" s="46">
        <v>0</v>
      </c>
      <c r="E281" s="46">
        <v>0</v>
      </c>
      <c r="F281" s="46">
        <v>0</v>
      </c>
      <c r="H281" s="3" t="str">
        <f t="shared" si="22"/>
        <v>11013</v>
      </c>
      <c r="I281" s="174" t="str">
        <f t="shared" si="20"/>
        <v>1044</v>
      </c>
      <c r="J281" s="189">
        <f t="shared" si="21"/>
        <v>0</v>
      </c>
      <c r="K281" s="189">
        <f t="shared" si="19"/>
        <v>-4406.37</v>
      </c>
    </row>
    <row r="282" spans="1:11" x14ac:dyDescent="0.25">
      <c r="A282" s="443" t="s">
        <v>1284</v>
      </c>
      <c r="B282" s="378" t="s">
        <v>319</v>
      </c>
      <c r="C282" s="46">
        <v>0</v>
      </c>
      <c r="D282" s="46">
        <v>0</v>
      </c>
      <c r="E282" s="46">
        <v>0</v>
      </c>
      <c r="F282" s="46">
        <v>0</v>
      </c>
      <c r="H282" s="3" t="str">
        <f t="shared" si="22"/>
        <v>11013</v>
      </c>
      <c r="I282" s="174" t="str">
        <f t="shared" si="20"/>
        <v>1045</v>
      </c>
      <c r="J282" s="189">
        <f t="shared" si="21"/>
        <v>0</v>
      </c>
      <c r="K282" s="189">
        <f t="shared" si="19"/>
        <v>2157.0400000000009</v>
      </c>
    </row>
    <row r="283" spans="1:11" x14ac:dyDescent="0.25">
      <c r="A283" s="443" t="s">
        <v>1285</v>
      </c>
      <c r="B283" s="378" t="s">
        <v>320</v>
      </c>
      <c r="C283" s="46">
        <v>0</v>
      </c>
      <c r="D283" s="46">
        <v>0</v>
      </c>
      <c r="E283" s="46">
        <v>0</v>
      </c>
      <c r="F283" s="46">
        <v>0</v>
      </c>
      <c r="H283" s="3" t="str">
        <f t="shared" si="22"/>
        <v>11013</v>
      </c>
      <c r="I283" s="174" t="str">
        <f t="shared" si="20"/>
        <v>1046</v>
      </c>
      <c r="J283" s="189">
        <f t="shared" si="21"/>
        <v>0</v>
      </c>
      <c r="K283" s="189">
        <f t="shared" si="19"/>
        <v>20645.330000000002</v>
      </c>
    </row>
    <row r="284" spans="1:11" x14ac:dyDescent="0.25">
      <c r="A284" s="443" t="s">
        <v>1286</v>
      </c>
      <c r="B284" s="378" t="s">
        <v>321</v>
      </c>
      <c r="C284" s="46">
        <v>0</v>
      </c>
      <c r="D284" s="46">
        <v>0</v>
      </c>
      <c r="E284" s="46">
        <v>0</v>
      </c>
      <c r="F284" s="46">
        <v>0</v>
      </c>
      <c r="H284" s="3" t="str">
        <f t="shared" si="22"/>
        <v>11013</v>
      </c>
      <c r="I284" s="174" t="str">
        <f t="shared" si="20"/>
        <v>1047</v>
      </c>
      <c r="J284" s="189">
        <f t="shared" si="21"/>
        <v>0</v>
      </c>
      <c r="K284" s="189">
        <f t="shared" si="19"/>
        <v>4652.2999999999993</v>
      </c>
    </row>
    <row r="285" spans="1:11" x14ac:dyDescent="0.25">
      <c r="A285" s="443" t="s">
        <v>1287</v>
      </c>
      <c r="B285" s="378" t="s">
        <v>322</v>
      </c>
      <c r="C285" s="46">
        <v>0</v>
      </c>
      <c r="D285" s="46">
        <v>0</v>
      </c>
      <c r="E285" s="46">
        <v>0</v>
      </c>
      <c r="F285" s="46">
        <v>0</v>
      </c>
      <c r="H285" s="3" t="str">
        <f t="shared" si="22"/>
        <v>11013</v>
      </c>
      <c r="I285" s="174" t="str">
        <f t="shared" si="20"/>
        <v>1048</v>
      </c>
      <c r="J285" s="189">
        <f t="shared" si="21"/>
        <v>0</v>
      </c>
      <c r="K285" s="189">
        <f t="shared" si="19"/>
        <v>68.81</v>
      </c>
    </row>
    <row r="286" spans="1:11" x14ac:dyDescent="0.25">
      <c r="A286" s="443" t="s">
        <v>1288</v>
      </c>
      <c r="B286" s="378" t="s">
        <v>323</v>
      </c>
      <c r="C286" s="46">
        <v>0</v>
      </c>
      <c r="D286" s="46">
        <v>0</v>
      </c>
      <c r="E286" s="46">
        <v>0</v>
      </c>
      <c r="F286" s="46">
        <v>0</v>
      </c>
      <c r="H286" s="3" t="str">
        <f t="shared" si="22"/>
        <v>11013</v>
      </c>
      <c r="I286" s="174" t="str">
        <f t="shared" si="20"/>
        <v>1049</v>
      </c>
      <c r="J286" s="189">
        <f t="shared" si="21"/>
        <v>0</v>
      </c>
      <c r="K286" s="189">
        <f t="shared" si="19"/>
        <v>31665.920000000006</v>
      </c>
    </row>
    <row r="287" spans="1:11" x14ac:dyDescent="0.25">
      <c r="A287" s="443" t="s">
        <v>1289</v>
      </c>
      <c r="B287" s="378" t="s">
        <v>324</v>
      </c>
      <c r="C287" s="46">
        <v>0</v>
      </c>
      <c r="D287" s="46">
        <v>0</v>
      </c>
      <c r="E287" s="46">
        <v>0</v>
      </c>
      <c r="F287" s="46">
        <v>0</v>
      </c>
      <c r="H287" s="3" t="str">
        <f t="shared" si="22"/>
        <v>11013</v>
      </c>
      <c r="I287" s="174" t="str">
        <f t="shared" si="20"/>
        <v>1400</v>
      </c>
      <c r="J287" s="189">
        <f t="shared" si="21"/>
        <v>0</v>
      </c>
      <c r="K287" s="189">
        <f t="shared" si="19"/>
        <v>0</v>
      </c>
    </row>
    <row r="288" spans="1:11" x14ac:dyDescent="0.25">
      <c r="A288" s="443" t="s">
        <v>1290</v>
      </c>
      <c r="B288" s="378" t="s">
        <v>325</v>
      </c>
      <c r="C288" s="46">
        <v>0</v>
      </c>
      <c r="D288" s="46">
        <v>0</v>
      </c>
      <c r="E288" s="46">
        <v>0</v>
      </c>
      <c r="F288" s="46">
        <v>0</v>
      </c>
      <c r="H288" s="3" t="str">
        <f t="shared" si="22"/>
        <v>11014</v>
      </c>
      <c r="I288" s="174" t="str">
        <f t="shared" si="20"/>
        <v>0400</v>
      </c>
      <c r="J288" s="189">
        <f t="shared" si="21"/>
        <v>0</v>
      </c>
      <c r="K288" s="189">
        <f t="shared" ref="K288:K351" si="23">SUMIF(I:I,I288,J:J)</f>
        <v>0</v>
      </c>
    </row>
    <row r="289" spans="1:11" x14ac:dyDescent="0.25">
      <c r="A289" s="443" t="s">
        <v>1291</v>
      </c>
      <c r="B289" s="378" t="s">
        <v>326</v>
      </c>
      <c r="C289" s="46">
        <v>0</v>
      </c>
      <c r="D289" s="46">
        <v>0</v>
      </c>
      <c r="E289" s="46">
        <v>0</v>
      </c>
      <c r="F289" s="46">
        <v>0</v>
      </c>
      <c r="H289" s="3" t="str">
        <f t="shared" si="22"/>
        <v>11014</v>
      </c>
      <c r="I289" s="174" t="str">
        <f t="shared" si="20"/>
        <v>1040</v>
      </c>
      <c r="J289" s="189">
        <f t="shared" si="21"/>
        <v>0</v>
      </c>
      <c r="K289" s="189">
        <f t="shared" si="23"/>
        <v>14601.88</v>
      </c>
    </row>
    <row r="290" spans="1:11" x14ac:dyDescent="0.25">
      <c r="A290" s="443" t="s">
        <v>1292</v>
      </c>
      <c r="B290" s="378" t="s">
        <v>327</v>
      </c>
      <c r="C290" s="46">
        <v>55</v>
      </c>
      <c r="D290" s="46">
        <v>0</v>
      </c>
      <c r="E290" s="46">
        <v>0</v>
      </c>
      <c r="F290" s="46">
        <v>55</v>
      </c>
      <c r="H290" s="3" t="str">
        <f t="shared" si="22"/>
        <v>11014</v>
      </c>
      <c r="I290" s="174" t="str">
        <f t="shared" si="20"/>
        <v>1041</v>
      </c>
      <c r="J290" s="189">
        <f t="shared" si="21"/>
        <v>55</v>
      </c>
      <c r="K290" s="189">
        <f t="shared" si="23"/>
        <v>13085.57</v>
      </c>
    </row>
    <row r="291" spans="1:11" x14ac:dyDescent="0.25">
      <c r="A291" s="443" t="s">
        <v>1293</v>
      </c>
      <c r="B291" s="378" t="s">
        <v>328</v>
      </c>
      <c r="C291" s="46">
        <v>0</v>
      </c>
      <c r="D291" s="46">
        <v>0</v>
      </c>
      <c r="E291" s="46">
        <v>0</v>
      </c>
      <c r="F291" s="46">
        <v>0</v>
      </c>
      <c r="H291" s="3" t="str">
        <f t="shared" si="22"/>
        <v>11014</v>
      </c>
      <c r="I291" s="174" t="str">
        <f t="shared" si="20"/>
        <v>1042</v>
      </c>
      <c r="J291" s="189">
        <f t="shared" si="21"/>
        <v>0</v>
      </c>
      <c r="K291" s="189">
        <f t="shared" si="23"/>
        <v>73509.45</v>
      </c>
    </row>
    <row r="292" spans="1:11" x14ac:dyDescent="0.25">
      <c r="A292" s="443" t="s">
        <v>1294</v>
      </c>
      <c r="B292" s="378" t="s">
        <v>329</v>
      </c>
      <c r="C292" s="46">
        <v>0</v>
      </c>
      <c r="D292" s="46">
        <v>0</v>
      </c>
      <c r="E292" s="46">
        <v>0</v>
      </c>
      <c r="F292" s="46">
        <v>0</v>
      </c>
      <c r="H292" s="3" t="str">
        <f t="shared" si="22"/>
        <v>11014</v>
      </c>
      <c r="I292" s="174" t="str">
        <f t="shared" si="20"/>
        <v>1043</v>
      </c>
      <c r="J292" s="189">
        <f t="shared" si="21"/>
        <v>0</v>
      </c>
      <c r="K292" s="189">
        <f t="shared" si="23"/>
        <v>48072.68</v>
      </c>
    </row>
    <row r="293" spans="1:11" x14ac:dyDescent="0.25">
      <c r="A293" s="443" t="s">
        <v>1295</v>
      </c>
      <c r="B293" s="378" t="s">
        <v>330</v>
      </c>
      <c r="C293" s="46">
        <v>0</v>
      </c>
      <c r="D293" s="46">
        <v>0</v>
      </c>
      <c r="E293" s="46">
        <v>0</v>
      </c>
      <c r="F293" s="46">
        <v>0</v>
      </c>
      <c r="H293" s="3" t="str">
        <f t="shared" si="22"/>
        <v>11014</v>
      </c>
      <c r="I293" s="174" t="str">
        <f t="shared" si="20"/>
        <v>1044</v>
      </c>
      <c r="J293" s="189">
        <f t="shared" si="21"/>
        <v>0</v>
      </c>
      <c r="K293" s="189">
        <f t="shared" si="23"/>
        <v>-4406.37</v>
      </c>
    </row>
    <row r="294" spans="1:11" x14ac:dyDescent="0.25">
      <c r="A294" s="443" t="s">
        <v>1296</v>
      </c>
      <c r="B294" s="378" t="s">
        <v>331</v>
      </c>
      <c r="C294" s="46">
        <v>54</v>
      </c>
      <c r="D294" s="46">
        <v>0</v>
      </c>
      <c r="E294" s="46">
        <v>0</v>
      </c>
      <c r="F294" s="46">
        <v>54</v>
      </c>
      <c r="H294" s="3" t="str">
        <f t="shared" si="22"/>
        <v>11014</v>
      </c>
      <c r="I294" s="174" t="str">
        <f t="shared" si="20"/>
        <v>1045</v>
      </c>
      <c r="J294" s="189">
        <f t="shared" si="21"/>
        <v>54</v>
      </c>
      <c r="K294" s="189">
        <f t="shared" si="23"/>
        <v>2157.0400000000009</v>
      </c>
    </row>
    <row r="295" spans="1:11" x14ac:dyDescent="0.25">
      <c r="A295" s="443" t="s">
        <v>1297</v>
      </c>
      <c r="B295" s="378" t="s">
        <v>332</v>
      </c>
      <c r="C295" s="46">
        <v>0</v>
      </c>
      <c r="D295" s="46">
        <v>0</v>
      </c>
      <c r="E295" s="46">
        <v>0</v>
      </c>
      <c r="F295" s="46">
        <v>0</v>
      </c>
      <c r="H295" s="3" t="str">
        <f t="shared" si="22"/>
        <v>11014</v>
      </c>
      <c r="I295" s="174" t="str">
        <f t="shared" si="20"/>
        <v>1046</v>
      </c>
      <c r="J295" s="189">
        <f t="shared" si="21"/>
        <v>0</v>
      </c>
      <c r="K295" s="189">
        <f t="shared" si="23"/>
        <v>20645.330000000002</v>
      </c>
    </row>
    <row r="296" spans="1:11" x14ac:dyDescent="0.25">
      <c r="A296" s="443" t="s">
        <v>1298</v>
      </c>
      <c r="B296" s="378" t="s">
        <v>333</v>
      </c>
      <c r="C296" s="46">
        <v>165.29</v>
      </c>
      <c r="D296" s="46">
        <v>0</v>
      </c>
      <c r="E296" s="46">
        <v>0</v>
      </c>
      <c r="F296" s="46">
        <v>165.29</v>
      </c>
      <c r="H296" s="3" t="str">
        <f t="shared" si="22"/>
        <v>11014</v>
      </c>
      <c r="I296" s="174" t="str">
        <f t="shared" si="20"/>
        <v>1047</v>
      </c>
      <c r="J296" s="189">
        <f t="shared" si="21"/>
        <v>165.29</v>
      </c>
      <c r="K296" s="189">
        <f t="shared" si="23"/>
        <v>4652.2999999999993</v>
      </c>
    </row>
    <row r="297" spans="1:11" x14ac:dyDescent="0.25">
      <c r="A297" s="443" t="s">
        <v>1299</v>
      </c>
      <c r="B297" s="378" t="s">
        <v>334</v>
      </c>
      <c r="C297" s="46">
        <v>0</v>
      </c>
      <c r="D297" s="46">
        <v>0</v>
      </c>
      <c r="E297" s="46">
        <v>0</v>
      </c>
      <c r="F297" s="46">
        <v>0</v>
      </c>
      <c r="H297" s="3" t="str">
        <f t="shared" si="22"/>
        <v>11014</v>
      </c>
      <c r="I297" s="174" t="str">
        <f t="shared" si="20"/>
        <v>1048</v>
      </c>
      <c r="J297" s="189">
        <f t="shared" si="21"/>
        <v>0</v>
      </c>
      <c r="K297" s="189">
        <f t="shared" si="23"/>
        <v>68.81</v>
      </c>
    </row>
    <row r="298" spans="1:11" x14ac:dyDescent="0.25">
      <c r="A298" s="443" t="s">
        <v>1300</v>
      </c>
      <c r="B298" s="378" t="s">
        <v>335</v>
      </c>
      <c r="C298" s="46">
        <v>0</v>
      </c>
      <c r="D298" s="46">
        <v>0</v>
      </c>
      <c r="E298" s="46">
        <v>0</v>
      </c>
      <c r="F298" s="46">
        <v>0</v>
      </c>
      <c r="H298" s="3" t="str">
        <f t="shared" si="22"/>
        <v>11014</v>
      </c>
      <c r="I298" s="174" t="str">
        <f t="shared" si="20"/>
        <v>1049</v>
      </c>
      <c r="J298" s="189">
        <f t="shared" si="21"/>
        <v>0</v>
      </c>
      <c r="K298" s="189">
        <f t="shared" si="23"/>
        <v>31665.920000000006</v>
      </c>
    </row>
    <row r="299" spans="1:11" x14ac:dyDescent="0.25">
      <c r="A299" s="443" t="s">
        <v>1301</v>
      </c>
      <c r="B299" s="378" t="s">
        <v>336</v>
      </c>
      <c r="C299" s="46">
        <v>0</v>
      </c>
      <c r="D299" s="46">
        <v>0</v>
      </c>
      <c r="E299" s="46">
        <v>0</v>
      </c>
      <c r="F299" s="46">
        <v>0</v>
      </c>
      <c r="H299" s="3" t="str">
        <f t="shared" si="22"/>
        <v>11014</v>
      </c>
      <c r="I299" s="174" t="str">
        <f t="shared" si="20"/>
        <v>1400</v>
      </c>
      <c r="J299" s="189">
        <f t="shared" si="21"/>
        <v>0</v>
      </c>
      <c r="K299" s="189">
        <f t="shared" si="23"/>
        <v>0</v>
      </c>
    </row>
    <row r="300" spans="1:11" x14ac:dyDescent="0.25">
      <c r="A300" s="443" t="s">
        <v>1302</v>
      </c>
      <c r="B300" s="378" t="s">
        <v>337</v>
      </c>
      <c r="C300" s="46">
        <v>0</v>
      </c>
      <c r="D300" s="46">
        <v>0</v>
      </c>
      <c r="E300" s="46">
        <v>0</v>
      </c>
      <c r="F300" s="46">
        <v>0</v>
      </c>
      <c r="H300" s="3" t="str">
        <f t="shared" si="22"/>
        <v>11015</v>
      </c>
      <c r="I300" s="174" t="str">
        <f t="shared" si="20"/>
        <v>1040</v>
      </c>
      <c r="J300" s="189">
        <f t="shared" si="21"/>
        <v>0</v>
      </c>
      <c r="K300" s="189">
        <f t="shared" si="23"/>
        <v>14601.88</v>
      </c>
    </row>
    <row r="301" spans="1:11" x14ac:dyDescent="0.25">
      <c r="A301" s="443" t="s">
        <v>1303</v>
      </c>
      <c r="B301" s="378" t="s">
        <v>338</v>
      </c>
      <c r="C301" s="46">
        <v>45</v>
      </c>
      <c r="D301" s="46">
        <v>0</v>
      </c>
      <c r="E301" s="46">
        <v>0</v>
      </c>
      <c r="F301" s="46">
        <v>45</v>
      </c>
      <c r="H301" s="3" t="str">
        <f t="shared" si="22"/>
        <v>11015</v>
      </c>
      <c r="I301" s="174" t="str">
        <f t="shared" si="20"/>
        <v>1041</v>
      </c>
      <c r="J301" s="189">
        <f t="shared" si="21"/>
        <v>45</v>
      </c>
      <c r="K301" s="189">
        <f t="shared" si="23"/>
        <v>13085.57</v>
      </c>
    </row>
    <row r="302" spans="1:11" x14ac:dyDescent="0.25">
      <c r="A302" s="443" t="s">
        <v>1304</v>
      </c>
      <c r="B302" s="378" t="s">
        <v>339</v>
      </c>
      <c r="C302" s="46">
        <v>0</v>
      </c>
      <c r="D302" s="46">
        <v>0</v>
      </c>
      <c r="E302" s="46">
        <v>0</v>
      </c>
      <c r="F302" s="46">
        <v>0</v>
      </c>
      <c r="H302" s="3" t="str">
        <f t="shared" si="22"/>
        <v>11015</v>
      </c>
      <c r="I302" s="174" t="str">
        <f t="shared" si="20"/>
        <v>1042</v>
      </c>
      <c r="J302" s="189">
        <f t="shared" si="21"/>
        <v>0</v>
      </c>
      <c r="K302" s="189">
        <f t="shared" si="23"/>
        <v>73509.45</v>
      </c>
    </row>
    <row r="303" spans="1:11" x14ac:dyDescent="0.25">
      <c r="A303" s="443" t="s">
        <v>1305</v>
      </c>
      <c r="B303" s="378" t="s">
        <v>340</v>
      </c>
      <c r="C303" s="46">
        <v>36.6</v>
      </c>
      <c r="D303" s="46">
        <v>0</v>
      </c>
      <c r="E303" s="46">
        <v>0</v>
      </c>
      <c r="F303" s="46">
        <v>36.6</v>
      </c>
      <c r="H303" s="3" t="str">
        <f t="shared" si="22"/>
        <v>11015</v>
      </c>
      <c r="I303" s="174" t="str">
        <f t="shared" si="20"/>
        <v>1043</v>
      </c>
      <c r="J303" s="189">
        <f t="shared" si="21"/>
        <v>36.6</v>
      </c>
      <c r="K303" s="189">
        <f t="shared" si="23"/>
        <v>48072.68</v>
      </c>
    </row>
    <row r="304" spans="1:11" x14ac:dyDescent="0.25">
      <c r="A304" s="443" t="s">
        <v>1306</v>
      </c>
      <c r="B304" s="378" t="s">
        <v>341</v>
      </c>
      <c r="C304" s="46">
        <v>0</v>
      </c>
      <c r="D304" s="46">
        <v>0</v>
      </c>
      <c r="E304" s="46">
        <v>0</v>
      </c>
      <c r="F304" s="46">
        <v>0</v>
      </c>
      <c r="H304" s="3" t="str">
        <f t="shared" si="22"/>
        <v>11015</v>
      </c>
      <c r="I304" s="174" t="str">
        <f t="shared" si="20"/>
        <v>1044</v>
      </c>
      <c r="J304" s="189">
        <f t="shared" si="21"/>
        <v>0</v>
      </c>
      <c r="K304" s="189">
        <f t="shared" si="23"/>
        <v>-4406.37</v>
      </c>
    </row>
    <row r="305" spans="1:11" x14ac:dyDescent="0.25">
      <c r="A305" s="443" t="s">
        <v>1307</v>
      </c>
      <c r="B305" s="378" t="s">
        <v>342</v>
      </c>
      <c r="C305" s="46">
        <v>2020</v>
      </c>
      <c r="D305" s="46">
        <v>0</v>
      </c>
      <c r="E305" s="46">
        <v>0</v>
      </c>
      <c r="F305" s="46">
        <v>2020</v>
      </c>
      <c r="H305" s="3" t="str">
        <f t="shared" si="22"/>
        <v>11015</v>
      </c>
      <c r="I305" s="174" t="str">
        <f t="shared" si="20"/>
        <v>1045</v>
      </c>
      <c r="J305" s="189">
        <f t="shared" si="21"/>
        <v>2020</v>
      </c>
      <c r="K305" s="189">
        <f t="shared" si="23"/>
        <v>2157.0400000000009</v>
      </c>
    </row>
    <row r="306" spans="1:11" x14ac:dyDescent="0.25">
      <c r="A306" s="443" t="s">
        <v>1308</v>
      </c>
      <c r="B306" s="378" t="s">
        <v>343</v>
      </c>
      <c r="C306" s="46">
        <v>0</v>
      </c>
      <c r="D306" s="46">
        <v>0</v>
      </c>
      <c r="E306" s="46">
        <v>0</v>
      </c>
      <c r="F306" s="46">
        <v>0</v>
      </c>
      <c r="H306" s="3" t="str">
        <f t="shared" si="22"/>
        <v>11015</v>
      </c>
      <c r="I306" s="174" t="str">
        <f t="shared" si="20"/>
        <v>1046</v>
      </c>
      <c r="J306" s="189">
        <f t="shared" si="21"/>
        <v>0</v>
      </c>
      <c r="K306" s="189">
        <f t="shared" si="23"/>
        <v>20645.330000000002</v>
      </c>
    </row>
    <row r="307" spans="1:11" x14ac:dyDescent="0.25">
      <c r="A307" s="443" t="s">
        <v>1309</v>
      </c>
      <c r="B307" s="378" t="s">
        <v>344</v>
      </c>
      <c r="C307" s="46">
        <v>0</v>
      </c>
      <c r="D307" s="46">
        <v>0</v>
      </c>
      <c r="E307" s="46">
        <v>0</v>
      </c>
      <c r="F307" s="46">
        <v>0</v>
      </c>
      <c r="H307" s="3" t="str">
        <f t="shared" si="22"/>
        <v>11015</v>
      </c>
      <c r="I307" s="174" t="str">
        <f t="shared" si="20"/>
        <v>1047</v>
      </c>
      <c r="J307" s="189">
        <f t="shared" si="21"/>
        <v>0</v>
      </c>
      <c r="K307" s="189">
        <f t="shared" si="23"/>
        <v>4652.2999999999993</v>
      </c>
    </row>
    <row r="308" spans="1:11" x14ac:dyDescent="0.25">
      <c r="A308" s="443" t="s">
        <v>1310</v>
      </c>
      <c r="B308" s="378" t="s">
        <v>345</v>
      </c>
      <c r="C308" s="46">
        <v>0</v>
      </c>
      <c r="D308" s="46">
        <v>0</v>
      </c>
      <c r="E308" s="46">
        <v>0</v>
      </c>
      <c r="F308" s="46">
        <v>0</v>
      </c>
      <c r="H308" s="3" t="str">
        <f t="shared" si="22"/>
        <v>11015</v>
      </c>
      <c r="I308" s="174" t="str">
        <f t="shared" si="20"/>
        <v>1048</v>
      </c>
      <c r="J308" s="189">
        <f t="shared" si="21"/>
        <v>0</v>
      </c>
      <c r="K308" s="189">
        <f t="shared" si="23"/>
        <v>68.81</v>
      </c>
    </row>
    <row r="309" spans="1:11" x14ac:dyDescent="0.25">
      <c r="A309" s="443" t="s">
        <v>1311</v>
      </c>
      <c r="B309" s="378" t="s">
        <v>346</v>
      </c>
      <c r="C309" s="46">
        <v>23.5</v>
      </c>
      <c r="D309" s="46">
        <v>0</v>
      </c>
      <c r="E309" s="46">
        <v>0</v>
      </c>
      <c r="F309" s="46">
        <v>23.5</v>
      </c>
      <c r="H309" s="3" t="str">
        <f t="shared" si="22"/>
        <v>11015</v>
      </c>
      <c r="I309" s="174" t="str">
        <f t="shared" si="20"/>
        <v>1049</v>
      </c>
      <c r="J309" s="189">
        <f t="shared" si="21"/>
        <v>23.5</v>
      </c>
      <c r="K309" s="189">
        <f t="shared" si="23"/>
        <v>31665.920000000006</v>
      </c>
    </row>
    <row r="310" spans="1:11" x14ac:dyDescent="0.25">
      <c r="A310" s="443" t="s">
        <v>1312</v>
      </c>
      <c r="B310" s="378" t="s">
        <v>347</v>
      </c>
      <c r="C310" s="46">
        <v>0</v>
      </c>
      <c r="D310" s="46">
        <v>0</v>
      </c>
      <c r="E310" s="46">
        <v>0</v>
      </c>
      <c r="F310" s="46">
        <v>0</v>
      </c>
      <c r="H310" s="3" t="str">
        <f t="shared" si="22"/>
        <v>11016</v>
      </c>
      <c r="I310" s="174" t="str">
        <f t="shared" si="20"/>
        <v>0400</v>
      </c>
      <c r="J310" s="189">
        <f t="shared" si="21"/>
        <v>0</v>
      </c>
      <c r="K310" s="189">
        <f t="shared" si="23"/>
        <v>0</v>
      </c>
    </row>
    <row r="311" spans="1:11" x14ac:dyDescent="0.25">
      <c r="A311" s="443" t="s">
        <v>1313</v>
      </c>
      <c r="B311" s="378" t="s">
        <v>348</v>
      </c>
      <c r="C311" s="46">
        <v>0</v>
      </c>
      <c r="D311" s="46">
        <v>0</v>
      </c>
      <c r="E311" s="46">
        <v>0</v>
      </c>
      <c r="F311" s="46">
        <v>0</v>
      </c>
      <c r="H311" s="3" t="str">
        <f t="shared" si="22"/>
        <v>11016</v>
      </c>
      <c r="I311" s="174" t="str">
        <f t="shared" ref="I311:I374" si="24">RIGHT(A311,4)</f>
        <v>1040</v>
      </c>
      <c r="J311" s="189">
        <f t="shared" ref="J311:J374" si="25">+C311</f>
        <v>0</v>
      </c>
      <c r="K311" s="189">
        <f t="shared" si="23"/>
        <v>14601.88</v>
      </c>
    </row>
    <row r="312" spans="1:11" x14ac:dyDescent="0.25">
      <c r="A312" s="443" t="s">
        <v>1314</v>
      </c>
      <c r="B312" s="378" t="s">
        <v>349</v>
      </c>
      <c r="C312" s="46">
        <v>215</v>
      </c>
      <c r="D312" s="46">
        <v>0</v>
      </c>
      <c r="E312" s="46">
        <v>0</v>
      </c>
      <c r="F312" s="46">
        <v>190</v>
      </c>
      <c r="H312" s="3" t="str">
        <f t="shared" si="22"/>
        <v>11016</v>
      </c>
      <c r="I312" s="174" t="str">
        <f t="shared" si="24"/>
        <v>1041</v>
      </c>
      <c r="J312" s="189">
        <f t="shared" si="25"/>
        <v>215</v>
      </c>
      <c r="K312" s="189">
        <f t="shared" si="23"/>
        <v>13085.57</v>
      </c>
    </row>
    <row r="313" spans="1:11" x14ac:dyDescent="0.25">
      <c r="A313" s="443" t="s">
        <v>1315</v>
      </c>
      <c r="B313" s="378" t="s">
        <v>350</v>
      </c>
      <c r="C313" s="46">
        <v>0</v>
      </c>
      <c r="D313" s="46">
        <v>0</v>
      </c>
      <c r="E313" s="46">
        <v>0</v>
      </c>
      <c r="F313" s="46">
        <v>0</v>
      </c>
      <c r="H313" s="3" t="str">
        <f t="shared" si="22"/>
        <v>11016</v>
      </c>
      <c r="I313" s="174" t="str">
        <f t="shared" si="24"/>
        <v>1042</v>
      </c>
      <c r="J313" s="189">
        <f t="shared" si="25"/>
        <v>0</v>
      </c>
      <c r="K313" s="189">
        <f t="shared" si="23"/>
        <v>73509.45</v>
      </c>
    </row>
    <row r="314" spans="1:11" x14ac:dyDescent="0.25">
      <c r="A314" s="443" t="s">
        <v>1316</v>
      </c>
      <c r="B314" s="378" t="s">
        <v>351</v>
      </c>
      <c r="C314" s="46">
        <v>531.5</v>
      </c>
      <c r="D314" s="46">
        <v>0</v>
      </c>
      <c r="E314" s="46">
        <v>0</v>
      </c>
      <c r="F314" s="46">
        <v>531.5</v>
      </c>
      <c r="H314" s="3" t="str">
        <f t="shared" si="22"/>
        <v>11016</v>
      </c>
      <c r="I314" s="174" t="str">
        <f t="shared" si="24"/>
        <v>1043</v>
      </c>
      <c r="J314" s="189">
        <f t="shared" si="25"/>
        <v>531.5</v>
      </c>
      <c r="K314" s="189">
        <f t="shared" si="23"/>
        <v>48072.68</v>
      </c>
    </row>
    <row r="315" spans="1:11" x14ac:dyDescent="0.25">
      <c r="A315" s="443" t="s">
        <v>1317</v>
      </c>
      <c r="B315" s="378" t="s">
        <v>352</v>
      </c>
      <c r="C315" s="46">
        <v>0</v>
      </c>
      <c r="D315" s="46">
        <v>0</v>
      </c>
      <c r="E315" s="46">
        <v>0</v>
      </c>
      <c r="F315" s="46">
        <v>0</v>
      </c>
      <c r="H315" s="3" t="str">
        <f t="shared" si="22"/>
        <v>11016</v>
      </c>
      <c r="I315" s="174" t="str">
        <f t="shared" si="24"/>
        <v>1044</v>
      </c>
      <c r="J315" s="189">
        <f t="shared" si="25"/>
        <v>0</v>
      </c>
      <c r="K315" s="189">
        <f t="shared" si="23"/>
        <v>-4406.37</v>
      </c>
    </row>
    <row r="316" spans="1:11" x14ac:dyDescent="0.25">
      <c r="A316" s="443" t="s">
        <v>1318</v>
      </c>
      <c r="B316" s="378" t="s">
        <v>353</v>
      </c>
      <c r="C316" s="46">
        <v>0</v>
      </c>
      <c r="D316" s="46">
        <v>0</v>
      </c>
      <c r="E316" s="46">
        <v>0</v>
      </c>
      <c r="F316" s="46">
        <v>0</v>
      </c>
      <c r="H316" s="3" t="str">
        <f t="shared" si="22"/>
        <v>11016</v>
      </c>
      <c r="I316" s="174" t="str">
        <f t="shared" si="24"/>
        <v>1045</v>
      </c>
      <c r="J316" s="189">
        <f t="shared" si="25"/>
        <v>0</v>
      </c>
      <c r="K316" s="189">
        <f t="shared" si="23"/>
        <v>2157.0400000000009</v>
      </c>
    </row>
    <row r="317" spans="1:11" x14ac:dyDescent="0.25">
      <c r="A317" s="443" t="s">
        <v>1319</v>
      </c>
      <c r="B317" s="378" t="s">
        <v>354</v>
      </c>
      <c r="C317" s="46">
        <v>0</v>
      </c>
      <c r="D317" s="46">
        <v>0</v>
      </c>
      <c r="E317" s="46">
        <v>0</v>
      </c>
      <c r="F317" s="46">
        <v>0</v>
      </c>
      <c r="H317" s="3" t="str">
        <f t="shared" si="22"/>
        <v>11016</v>
      </c>
      <c r="I317" s="174" t="str">
        <f t="shared" si="24"/>
        <v>1046</v>
      </c>
      <c r="J317" s="189">
        <f t="shared" si="25"/>
        <v>0</v>
      </c>
      <c r="K317" s="189">
        <f t="shared" si="23"/>
        <v>20645.330000000002</v>
      </c>
    </row>
    <row r="318" spans="1:11" x14ac:dyDescent="0.25">
      <c r="A318" s="443" t="s">
        <v>1320</v>
      </c>
      <c r="B318" s="378" t="s">
        <v>355</v>
      </c>
      <c r="C318" s="46">
        <v>0</v>
      </c>
      <c r="D318" s="46">
        <v>0</v>
      </c>
      <c r="E318" s="46">
        <v>0</v>
      </c>
      <c r="F318" s="46">
        <v>0</v>
      </c>
      <c r="H318" s="3" t="str">
        <f t="shared" si="22"/>
        <v>11016</v>
      </c>
      <c r="I318" s="174" t="str">
        <f t="shared" si="24"/>
        <v>1047</v>
      </c>
      <c r="J318" s="189">
        <f t="shared" si="25"/>
        <v>0</v>
      </c>
      <c r="K318" s="189">
        <f t="shared" si="23"/>
        <v>4652.2999999999993</v>
      </c>
    </row>
    <row r="319" spans="1:11" x14ac:dyDescent="0.25">
      <c r="A319" s="443" t="s">
        <v>1321</v>
      </c>
      <c r="B319" s="378" t="s">
        <v>356</v>
      </c>
      <c r="C319" s="46">
        <v>0</v>
      </c>
      <c r="D319" s="46">
        <v>0</v>
      </c>
      <c r="E319" s="46">
        <v>0</v>
      </c>
      <c r="F319" s="46">
        <v>0</v>
      </c>
      <c r="H319" s="3" t="str">
        <f t="shared" si="22"/>
        <v>11016</v>
      </c>
      <c r="I319" s="174" t="str">
        <f t="shared" si="24"/>
        <v>1048</v>
      </c>
      <c r="J319" s="189">
        <f t="shared" si="25"/>
        <v>0</v>
      </c>
      <c r="K319" s="189">
        <f t="shared" si="23"/>
        <v>68.81</v>
      </c>
    </row>
    <row r="320" spans="1:11" x14ac:dyDescent="0.25">
      <c r="A320" s="443" t="s">
        <v>1322</v>
      </c>
      <c r="B320" s="378" t="s">
        <v>357</v>
      </c>
      <c r="C320" s="46">
        <v>0</v>
      </c>
      <c r="D320" s="46">
        <v>0</v>
      </c>
      <c r="E320" s="46">
        <v>0</v>
      </c>
      <c r="F320" s="46">
        <v>0</v>
      </c>
      <c r="H320" s="3" t="str">
        <f t="shared" si="22"/>
        <v>11016</v>
      </c>
      <c r="I320" s="174" t="str">
        <f t="shared" si="24"/>
        <v>1049</v>
      </c>
      <c r="J320" s="189">
        <f t="shared" si="25"/>
        <v>0</v>
      </c>
      <c r="K320" s="189">
        <f t="shared" si="23"/>
        <v>31665.920000000006</v>
      </c>
    </row>
    <row r="321" spans="1:11" x14ac:dyDescent="0.25">
      <c r="A321" s="443" t="s">
        <v>1323</v>
      </c>
      <c r="B321" s="378" t="s">
        <v>358</v>
      </c>
      <c r="C321" s="46">
        <v>0</v>
      </c>
      <c r="D321" s="46">
        <v>0</v>
      </c>
      <c r="E321" s="46">
        <v>0</v>
      </c>
      <c r="F321" s="46">
        <v>0</v>
      </c>
      <c r="H321" s="3" t="str">
        <f t="shared" si="22"/>
        <v>11016</v>
      </c>
      <c r="I321" s="174" t="str">
        <f t="shared" si="24"/>
        <v>1400</v>
      </c>
      <c r="J321" s="189">
        <f t="shared" si="25"/>
        <v>0</v>
      </c>
      <c r="K321" s="189">
        <f t="shared" si="23"/>
        <v>0</v>
      </c>
    </row>
    <row r="322" spans="1:11" x14ac:dyDescent="0.25">
      <c r="A322" s="443" t="s">
        <v>1324</v>
      </c>
      <c r="B322" s="378" t="s">
        <v>359</v>
      </c>
      <c r="C322" s="46">
        <v>0</v>
      </c>
      <c r="D322" s="46">
        <v>0</v>
      </c>
      <c r="E322" s="46">
        <v>0</v>
      </c>
      <c r="F322" s="46">
        <v>0</v>
      </c>
      <c r="H322" s="3" t="str">
        <f t="shared" si="22"/>
        <v>11016</v>
      </c>
      <c r="I322" s="174" t="str">
        <f t="shared" si="24"/>
        <v>9054</v>
      </c>
      <c r="J322" s="189">
        <f t="shared" si="25"/>
        <v>0</v>
      </c>
      <c r="K322" s="189">
        <f t="shared" si="23"/>
        <v>-7.95</v>
      </c>
    </row>
    <row r="323" spans="1:11" x14ac:dyDescent="0.25">
      <c r="A323" s="443" t="s">
        <v>1325</v>
      </c>
      <c r="B323" s="378" t="s">
        <v>360</v>
      </c>
      <c r="C323" s="46">
        <v>0</v>
      </c>
      <c r="D323" s="46">
        <v>0</v>
      </c>
      <c r="E323" s="46">
        <v>0</v>
      </c>
      <c r="F323" s="46">
        <v>0</v>
      </c>
      <c r="H323" s="3" t="str">
        <f t="shared" si="22"/>
        <v>11017</v>
      </c>
      <c r="I323" s="174" t="str">
        <f t="shared" si="24"/>
        <v>0400</v>
      </c>
      <c r="J323" s="189">
        <f t="shared" si="25"/>
        <v>0</v>
      </c>
      <c r="K323" s="189">
        <f t="shared" si="23"/>
        <v>0</v>
      </c>
    </row>
    <row r="324" spans="1:11" x14ac:dyDescent="0.25">
      <c r="A324" s="443" t="s">
        <v>1326</v>
      </c>
      <c r="B324" s="378" t="s">
        <v>361</v>
      </c>
      <c r="C324" s="46">
        <v>320</v>
      </c>
      <c r="D324" s="46">
        <v>0</v>
      </c>
      <c r="E324" s="46">
        <v>0</v>
      </c>
      <c r="F324" s="46">
        <v>320</v>
      </c>
      <c r="H324" s="3" t="str">
        <f t="shared" si="22"/>
        <v>11017</v>
      </c>
      <c r="I324" s="174" t="str">
        <f t="shared" si="24"/>
        <v>1040</v>
      </c>
      <c r="J324" s="189">
        <f t="shared" si="25"/>
        <v>320</v>
      </c>
      <c r="K324" s="189">
        <f t="shared" si="23"/>
        <v>14601.88</v>
      </c>
    </row>
    <row r="325" spans="1:11" x14ac:dyDescent="0.25">
      <c r="A325" s="443" t="s">
        <v>1327</v>
      </c>
      <c r="B325" s="378" t="s">
        <v>362</v>
      </c>
      <c r="C325" s="46">
        <v>280</v>
      </c>
      <c r="D325" s="46">
        <v>0</v>
      </c>
      <c r="E325" s="46">
        <v>0</v>
      </c>
      <c r="F325" s="46">
        <v>65</v>
      </c>
      <c r="H325" s="3" t="str">
        <f t="shared" si="22"/>
        <v>11017</v>
      </c>
      <c r="I325" s="174" t="str">
        <f t="shared" si="24"/>
        <v>1041</v>
      </c>
      <c r="J325" s="189">
        <f t="shared" si="25"/>
        <v>280</v>
      </c>
      <c r="K325" s="189">
        <f t="shared" si="23"/>
        <v>13085.57</v>
      </c>
    </row>
    <row r="326" spans="1:11" x14ac:dyDescent="0.25">
      <c r="A326" s="443" t="s">
        <v>1328</v>
      </c>
      <c r="B326" s="378" t="s">
        <v>363</v>
      </c>
      <c r="C326" s="46">
        <v>2595</v>
      </c>
      <c r="D326" s="46">
        <v>0</v>
      </c>
      <c r="E326" s="46">
        <v>0</v>
      </c>
      <c r="F326" s="46">
        <v>2195</v>
      </c>
      <c r="H326" s="3" t="str">
        <f t="shared" si="22"/>
        <v>11017</v>
      </c>
      <c r="I326" s="174" t="str">
        <f t="shared" si="24"/>
        <v>1042</v>
      </c>
      <c r="J326" s="189">
        <f t="shared" si="25"/>
        <v>2595</v>
      </c>
      <c r="K326" s="189">
        <f t="shared" si="23"/>
        <v>73509.45</v>
      </c>
    </row>
    <row r="327" spans="1:11" x14ac:dyDescent="0.25">
      <c r="A327" s="443" t="s">
        <v>1329</v>
      </c>
      <c r="B327" s="378" t="s">
        <v>364</v>
      </c>
      <c r="C327" s="46">
        <v>1094.6400000000001</v>
      </c>
      <c r="D327" s="46">
        <v>0</v>
      </c>
      <c r="E327" s="46">
        <v>0</v>
      </c>
      <c r="F327" s="46">
        <v>989.64</v>
      </c>
      <c r="H327" s="3" t="str">
        <f t="shared" si="22"/>
        <v>11017</v>
      </c>
      <c r="I327" s="174" t="str">
        <f t="shared" si="24"/>
        <v>1043</v>
      </c>
      <c r="J327" s="189">
        <f t="shared" si="25"/>
        <v>1094.6400000000001</v>
      </c>
      <c r="K327" s="189">
        <f t="shared" si="23"/>
        <v>48072.68</v>
      </c>
    </row>
    <row r="328" spans="1:11" x14ac:dyDescent="0.25">
      <c r="A328" s="443" t="s">
        <v>1330</v>
      </c>
      <c r="B328" s="378" t="s">
        <v>365</v>
      </c>
      <c r="C328" s="46">
        <v>63.75</v>
      </c>
      <c r="D328" s="46">
        <v>0</v>
      </c>
      <c r="E328" s="46">
        <v>0</v>
      </c>
      <c r="F328" s="46">
        <v>40.25</v>
      </c>
      <c r="H328" s="3" t="str">
        <f t="shared" si="22"/>
        <v>11017</v>
      </c>
      <c r="I328" s="174" t="str">
        <f t="shared" si="24"/>
        <v>1044</v>
      </c>
      <c r="J328" s="189">
        <f t="shared" si="25"/>
        <v>63.75</v>
      </c>
      <c r="K328" s="189">
        <f t="shared" si="23"/>
        <v>-4406.37</v>
      </c>
    </row>
    <row r="329" spans="1:11" x14ac:dyDescent="0.25">
      <c r="A329" s="443" t="s">
        <v>1331</v>
      </c>
      <c r="B329" s="378" t="s">
        <v>366</v>
      </c>
      <c r="C329" s="46">
        <v>0</v>
      </c>
      <c r="D329" s="46">
        <v>0</v>
      </c>
      <c r="E329" s="46">
        <v>0</v>
      </c>
      <c r="F329" s="46">
        <v>0</v>
      </c>
      <c r="H329" s="3" t="str">
        <f t="shared" si="22"/>
        <v>11017</v>
      </c>
      <c r="I329" s="174" t="str">
        <f t="shared" si="24"/>
        <v>1045</v>
      </c>
      <c r="J329" s="189">
        <f t="shared" si="25"/>
        <v>0</v>
      </c>
      <c r="K329" s="189">
        <f t="shared" si="23"/>
        <v>2157.0400000000009</v>
      </c>
    </row>
    <row r="330" spans="1:11" x14ac:dyDescent="0.25">
      <c r="A330" s="443" t="s">
        <v>1332</v>
      </c>
      <c r="B330" s="378" t="s">
        <v>367</v>
      </c>
      <c r="C330" s="46">
        <v>0</v>
      </c>
      <c r="D330" s="46">
        <v>0</v>
      </c>
      <c r="E330" s="46">
        <v>0</v>
      </c>
      <c r="F330" s="46">
        <v>0</v>
      </c>
      <c r="H330" s="3" t="str">
        <f t="shared" ref="H330:H393" si="26">LEFT(A330,5)</f>
        <v>11017</v>
      </c>
      <c r="I330" s="174" t="str">
        <f t="shared" si="24"/>
        <v>1046</v>
      </c>
      <c r="J330" s="189">
        <f t="shared" si="25"/>
        <v>0</v>
      </c>
      <c r="K330" s="189">
        <f t="shared" si="23"/>
        <v>20645.330000000002</v>
      </c>
    </row>
    <row r="331" spans="1:11" x14ac:dyDescent="0.25">
      <c r="A331" s="443" t="s">
        <v>1333</v>
      </c>
      <c r="B331" s="378" t="s">
        <v>368</v>
      </c>
      <c r="C331" s="46">
        <v>140</v>
      </c>
      <c r="D331" s="46">
        <v>0</v>
      </c>
      <c r="E331" s="46">
        <v>0</v>
      </c>
      <c r="F331" s="46">
        <v>140</v>
      </c>
      <c r="H331" s="3" t="str">
        <f t="shared" si="26"/>
        <v>11017</v>
      </c>
      <c r="I331" s="174" t="str">
        <f t="shared" si="24"/>
        <v>1047</v>
      </c>
      <c r="J331" s="189">
        <f t="shared" si="25"/>
        <v>140</v>
      </c>
      <c r="K331" s="189">
        <f t="shared" si="23"/>
        <v>4652.2999999999993</v>
      </c>
    </row>
    <row r="332" spans="1:11" x14ac:dyDescent="0.25">
      <c r="A332" s="443" t="s">
        <v>1334</v>
      </c>
      <c r="B332" s="378" t="s">
        <v>369</v>
      </c>
      <c r="C332" s="46">
        <v>0</v>
      </c>
      <c r="D332" s="46">
        <v>0</v>
      </c>
      <c r="E332" s="46">
        <v>0</v>
      </c>
      <c r="F332" s="46">
        <v>0</v>
      </c>
      <c r="H332" s="3" t="str">
        <f t="shared" si="26"/>
        <v>11017</v>
      </c>
      <c r="I332" s="174" t="str">
        <f t="shared" si="24"/>
        <v>1048</v>
      </c>
      <c r="J332" s="189">
        <f t="shared" si="25"/>
        <v>0</v>
      </c>
      <c r="K332" s="189">
        <f t="shared" si="23"/>
        <v>68.81</v>
      </c>
    </row>
    <row r="333" spans="1:11" x14ac:dyDescent="0.25">
      <c r="A333" s="443" t="s">
        <v>1335</v>
      </c>
      <c r="B333" s="378" t="s">
        <v>370</v>
      </c>
      <c r="C333" s="46">
        <v>21.57</v>
      </c>
      <c r="D333" s="46">
        <v>0</v>
      </c>
      <c r="E333" s="46">
        <v>0</v>
      </c>
      <c r="F333" s="46">
        <v>21.57</v>
      </c>
      <c r="H333" s="3" t="str">
        <f t="shared" si="26"/>
        <v>11017</v>
      </c>
      <c r="I333" s="174" t="str">
        <f t="shared" si="24"/>
        <v>1049</v>
      </c>
      <c r="J333" s="189">
        <f t="shared" si="25"/>
        <v>21.57</v>
      </c>
      <c r="K333" s="189">
        <f t="shared" si="23"/>
        <v>31665.920000000006</v>
      </c>
    </row>
    <row r="334" spans="1:11" x14ac:dyDescent="0.25">
      <c r="A334" s="443" t="s">
        <v>1336</v>
      </c>
      <c r="B334" s="378" t="s">
        <v>371</v>
      </c>
      <c r="C334" s="46">
        <v>0</v>
      </c>
      <c r="D334" s="46">
        <v>0</v>
      </c>
      <c r="E334" s="46">
        <v>0</v>
      </c>
      <c r="F334" s="46">
        <v>0</v>
      </c>
      <c r="H334" s="3" t="str">
        <f t="shared" si="26"/>
        <v>11017</v>
      </c>
      <c r="I334" s="174" t="str">
        <f t="shared" si="24"/>
        <v>1052</v>
      </c>
      <c r="J334" s="189">
        <f t="shared" si="25"/>
        <v>0</v>
      </c>
      <c r="K334" s="189">
        <f t="shared" si="23"/>
        <v>14784</v>
      </c>
    </row>
    <row r="335" spans="1:11" x14ac:dyDescent="0.25">
      <c r="A335" s="443" t="s">
        <v>1761</v>
      </c>
      <c r="B335" s="378" t="s">
        <v>1739</v>
      </c>
      <c r="C335" s="46">
        <v>-5050</v>
      </c>
      <c r="D335" s="46">
        <v>0</v>
      </c>
      <c r="E335" s="46">
        <v>0</v>
      </c>
      <c r="F335" s="46">
        <v>-5050</v>
      </c>
      <c r="H335" s="3" t="str">
        <f t="shared" si="26"/>
        <v>11017</v>
      </c>
      <c r="I335" s="174" t="str">
        <f t="shared" si="24"/>
        <v>1053</v>
      </c>
      <c r="J335" s="189">
        <f t="shared" si="25"/>
        <v>-5050</v>
      </c>
      <c r="K335" s="189">
        <f t="shared" si="23"/>
        <v>8225</v>
      </c>
    </row>
    <row r="336" spans="1:11" x14ac:dyDescent="0.25">
      <c r="A336" s="443" t="s">
        <v>1337</v>
      </c>
      <c r="B336" s="378" t="s">
        <v>372</v>
      </c>
      <c r="C336" s="46">
        <v>0</v>
      </c>
      <c r="D336" s="46">
        <v>0</v>
      </c>
      <c r="E336" s="46">
        <v>0</v>
      </c>
      <c r="F336" s="46">
        <v>0</v>
      </c>
      <c r="H336" s="3" t="str">
        <f t="shared" si="26"/>
        <v>11017</v>
      </c>
      <c r="I336" s="174" t="str">
        <f t="shared" si="24"/>
        <v>1135</v>
      </c>
      <c r="J336" s="189">
        <f t="shared" si="25"/>
        <v>0</v>
      </c>
      <c r="K336" s="189">
        <f t="shared" si="23"/>
        <v>0</v>
      </c>
    </row>
    <row r="337" spans="1:11" x14ac:dyDescent="0.25">
      <c r="A337" s="443" t="s">
        <v>1338</v>
      </c>
      <c r="B337" s="378" t="s">
        <v>373</v>
      </c>
      <c r="C337" s="46">
        <v>140</v>
      </c>
      <c r="D337" s="46">
        <v>0</v>
      </c>
      <c r="E337" s="46">
        <v>0</v>
      </c>
      <c r="F337" s="46">
        <v>140</v>
      </c>
      <c r="H337" s="3" t="str">
        <f t="shared" si="26"/>
        <v>11018</v>
      </c>
      <c r="I337" s="174" t="str">
        <f t="shared" si="24"/>
        <v>1040</v>
      </c>
      <c r="J337" s="189">
        <f t="shared" si="25"/>
        <v>140</v>
      </c>
      <c r="K337" s="189">
        <f t="shared" si="23"/>
        <v>14601.88</v>
      </c>
    </row>
    <row r="338" spans="1:11" x14ac:dyDescent="0.25">
      <c r="A338" s="443" t="s">
        <v>1339</v>
      </c>
      <c r="B338" s="378" t="s">
        <v>374</v>
      </c>
      <c r="C338" s="46">
        <v>0</v>
      </c>
      <c r="D338" s="46">
        <v>0</v>
      </c>
      <c r="E338" s="46">
        <v>0</v>
      </c>
      <c r="F338" s="46">
        <v>0</v>
      </c>
      <c r="H338" s="3" t="str">
        <f t="shared" si="26"/>
        <v>11018</v>
      </c>
      <c r="I338" s="174" t="str">
        <f t="shared" si="24"/>
        <v>1041</v>
      </c>
      <c r="J338" s="189">
        <f t="shared" si="25"/>
        <v>0</v>
      </c>
      <c r="K338" s="189">
        <f t="shared" si="23"/>
        <v>13085.57</v>
      </c>
    </row>
    <row r="339" spans="1:11" x14ac:dyDescent="0.25">
      <c r="A339" s="443" t="s">
        <v>1340</v>
      </c>
      <c r="B339" s="378" t="s">
        <v>375</v>
      </c>
      <c r="C339" s="46">
        <v>0</v>
      </c>
      <c r="D339" s="46">
        <v>0</v>
      </c>
      <c r="E339" s="46">
        <v>0</v>
      </c>
      <c r="F339" s="46">
        <v>0</v>
      </c>
      <c r="H339" s="3" t="str">
        <f t="shared" si="26"/>
        <v>11018</v>
      </c>
      <c r="I339" s="174" t="str">
        <f t="shared" si="24"/>
        <v>1042</v>
      </c>
      <c r="J339" s="189">
        <f t="shared" si="25"/>
        <v>0</v>
      </c>
      <c r="K339" s="189">
        <f t="shared" si="23"/>
        <v>73509.45</v>
      </c>
    </row>
    <row r="340" spans="1:11" x14ac:dyDescent="0.25">
      <c r="A340" s="443" t="s">
        <v>1341</v>
      </c>
      <c r="B340" s="378" t="s">
        <v>376</v>
      </c>
      <c r="C340" s="46">
        <v>0</v>
      </c>
      <c r="D340" s="46">
        <v>0</v>
      </c>
      <c r="E340" s="46">
        <v>0</v>
      </c>
      <c r="F340" s="46">
        <v>0</v>
      </c>
      <c r="H340" s="3" t="str">
        <f t="shared" si="26"/>
        <v>11018</v>
      </c>
      <c r="I340" s="174" t="str">
        <f t="shared" si="24"/>
        <v>1043</v>
      </c>
      <c r="J340" s="189">
        <f t="shared" si="25"/>
        <v>0</v>
      </c>
      <c r="K340" s="189">
        <f t="shared" si="23"/>
        <v>48072.68</v>
      </c>
    </row>
    <row r="341" spans="1:11" x14ac:dyDescent="0.25">
      <c r="A341" s="443" t="s">
        <v>1342</v>
      </c>
      <c r="B341" s="378" t="s">
        <v>377</v>
      </c>
      <c r="C341" s="46">
        <v>0</v>
      </c>
      <c r="D341" s="46">
        <v>0</v>
      </c>
      <c r="E341" s="46">
        <v>0</v>
      </c>
      <c r="F341" s="46">
        <v>0</v>
      </c>
      <c r="H341" s="3" t="str">
        <f t="shared" si="26"/>
        <v>11018</v>
      </c>
      <c r="I341" s="174" t="str">
        <f t="shared" si="24"/>
        <v>1044</v>
      </c>
      <c r="J341" s="189">
        <f t="shared" si="25"/>
        <v>0</v>
      </c>
      <c r="K341" s="189">
        <f t="shared" si="23"/>
        <v>-4406.37</v>
      </c>
    </row>
    <row r="342" spans="1:11" x14ac:dyDescent="0.25">
      <c r="A342" s="443" t="s">
        <v>1343</v>
      </c>
      <c r="B342" s="378" t="s">
        <v>378</v>
      </c>
      <c r="C342" s="46">
        <v>0</v>
      </c>
      <c r="D342" s="46">
        <v>0</v>
      </c>
      <c r="E342" s="46">
        <v>0</v>
      </c>
      <c r="F342" s="46">
        <v>0</v>
      </c>
      <c r="H342" s="3" t="str">
        <f t="shared" si="26"/>
        <v>11018</v>
      </c>
      <c r="I342" s="174" t="str">
        <f t="shared" si="24"/>
        <v>1045</v>
      </c>
      <c r="J342" s="189">
        <f t="shared" si="25"/>
        <v>0</v>
      </c>
      <c r="K342" s="189">
        <f t="shared" si="23"/>
        <v>2157.0400000000009</v>
      </c>
    </row>
    <row r="343" spans="1:11" x14ac:dyDescent="0.25">
      <c r="A343" s="443" t="s">
        <v>1344</v>
      </c>
      <c r="B343" s="378" t="s">
        <v>379</v>
      </c>
      <c r="C343" s="46">
        <v>0</v>
      </c>
      <c r="D343" s="46">
        <v>0</v>
      </c>
      <c r="E343" s="46">
        <v>0</v>
      </c>
      <c r="F343" s="46">
        <v>0</v>
      </c>
      <c r="H343" s="3" t="str">
        <f t="shared" si="26"/>
        <v>11018</v>
      </c>
      <c r="I343" s="174" t="str">
        <f t="shared" si="24"/>
        <v>1046</v>
      </c>
      <c r="J343" s="189">
        <f t="shared" si="25"/>
        <v>0</v>
      </c>
      <c r="K343" s="189">
        <f t="shared" si="23"/>
        <v>20645.330000000002</v>
      </c>
    </row>
    <row r="344" spans="1:11" x14ac:dyDescent="0.25">
      <c r="A344" s="443" t="s">
        <v>1345</v>
      </c>
      <c r="B344" s="378" t="s">
        <v>380</v>
      </c>
      <c r="C344" s="46">
        <v>0</v>
      </c>
      <c r="D344" s="46">
        <v>0</v>
      </c>
      <c r="E344" s="46">
        <v>0</v>
      </c>
      <c r="F344" s="46">
        <v>0</v>
      </c>
      <c r="H344" s="3" t="str">
        <f t="shared" si="26"/>
        <v>11018</v>
      </c>
      <c r="I344" s="174" t="str">
        <f t="shared" si="24"/>
        <v>1047</v>
      </c>
      <c r="J344" s="189">
        <f t="shared" si="25"/>
        <v>0</v>
      </c>
      <c r="K344" s="189">
        <f t="shared" si="23"/>
        <v>4652.2999999999993</v>
      </c>
    </row>
    <row r="345" spans="1:11" x14ac:dyDescent="0.25">
      <c r="A345" s="443" t="s">
        <v>1346</v>
      </c>
      <c r="B345" s="378" t="s">
        <v>381</v>
      </c>
      <c r="C345" s="46">
        <v>0</v>
      </c>
      <c r="D345" s="46">
        <v>0</v>
      </c>
      <c r="E345" s="46">
        <v>0</v>
      </c>
      <c r="F345" s="46">
        <v>0</v>
      </c>
      <c r="H345" s="3" t="str">
        <f t="shared" si="26"/>
        <v>11018</v>
      </c>
      <c r="I345" s="174" t="str">
        <f t="shared" si="24"/>
        <v>1048</v>
      </c>
      <c r="J345" s="189">
        <f t="shared" si="25"/>
        <v>0</v>
      </c>
      <c r="K345" s="189">
        <f t="shared" si="23"/>
        <v>68.81</v>
      </c>
    </row>
    <row r="346" spans="1:11" x14ac:dyDescent="0.25">
      <c r="A346" s="443" t="s">
        <v>1347</v>
      </c>
      <c r="B346" s="378" t="s">
        <v>382</v>
      </c>
      <c r="C346" s="46">
        <v>143</v>
      </c>
      <c r="D346" s="46">
        <v>0</v>
      </c>
      <c r="E346" s="46">
        <v>0</v>
      </c>
      <c r="F346" s="46">
        <v>0</v>
      </c>
      <c r="H346" s="3" t="str">
        <f t="shared" si="26"/>
        <v>11018</v>
      </c>
      <c r="I346" s="174" t="str">
        <f t="shared" si="24"/>
        <v>1049</v>
      </c>
      <c r="J346" s="189">
        <f t="shared" si="25"/>
        <v>143</v>
      </c>
      <c r="K346" s="189">
        <f t="shared" si="23"/>
        <v>31665.920000000006</v>
      </c>
    </row>
    <row r="347" spans="1:11" x14ac:dyDescent="0.25">
      <c r="A347" s="443" t="s">
        <v>1348</v>
      </c>
      <c r="B347" s="378" t="s">
        <v>383</v>
      </c>
      <c r="C347" s="46">
        <v>0</v>
      </c>
      <c r="D347" s="46">
        <v>0</v>
      </c>
      <c r="E347" s="46">
        <v>0</v>
      </c>
      <c r="F347" s="46">
        <v>0</v>
      </c>
      <c r="H347" s="3" t="str">
        <f t="shared" si="26"/>
        <v>11018</v>
      </c>
      <c r="I347" s="174" t="str">
        <f t="shared" si="24"/>
        <v>1400</v>
      </c>
      <c r="J347" s="189">
        <f t="shared" si="25"/>
        <v>0</v>
      </c>
      <c r="K347" s="189">
        <f t="shared" si="23"/>
        <v>0</v>
      </c>
    </row>
    <row r="348" spans="1:11" x14ac:dyDescent="0.25">
      <c r="A348" s="443" t="s">
        <v>1349</v>
      </c>
      <c r="B348" s="378" t="s">
        <v>384</v>
      </c>
      <c r="C348" s="46">
        <v>0</v>
      </c>
      <c r="D348" s="46">
        <v>0</v>
      </c>
      <c r="E348" s="46">
        <v>0</v>
      </c>
      <c r="F348" s="46">
        <v>0</v>
      </c>
      <c r="H348" s="3" t="str">
        <f t="shared" si="26"/>
        <v>11019</v>
      </c>
      <c r="I348" s="174" t="str">
        <f t="shared" si="24"/>
        <v>1040</v>
      </c>
      <c r="J348" s="189">
        <f t="shared" si="25"/>
        <v>0</v>
      </c>
      <c r="K348" s="189">
        <f t="shared" si="23"/>
        <v>14601.88</v>
      </c>
    </row>
    <row r="349" spans="1:11" x14ac:dyDescent="0.25">
      <c r="A349" s="443" t="s">
        <v>1350</v>
      </c>
      <c r="B349" s="378" t="s">
        <v>385</v>
      </c>
      <c r="C349" s="46">
        <v>0</v>
      </c>
      <c r="D349" s="46">
        <v>0</v>
      </c>
      <c r="E349" s="46">
        <v>0</v>
      </c>
      <c r="F349" s="46">
        <v>0</v>
      </c>
      <c r="H349" s="3" t="str">
        <f t="shared" si="26"/>
        <v>11019</v>
      </c>
      <c r="I349" s="174" t="str">
        <f t="shared" si="24"/>
        <v>1041</v>
      </c>
      <c r="J349" s="189">
        <f t="shared" si="25"/>
        <v>0</v>
      </c>
      <c r="K349" s="189">
        <f t="shared" si="23"/>
        <v>13085.57</v>
      </c>
    </row>
    <row r="350" spans="1:11" x14ac:dyDescent="0.25">
      <c r="A350" s="443" t="s">
        <v>1351</v>
      </c>
      <c r="B350" s="378" t="s">
        <v>386</v>
      </c>
      <c r="C350" s="46">
        <v>0</v>
      </c>
      <c r="D350" s="46">
        <v>0</v>
      </c>
      <c r="E350" s="46">
        <v>0</v>
      </c>
      <c r="F350" s="46">
        <v>0</v>
      </c>
      <c r="H350" s="3" t="str">
        <f t="shared" si="26"/>
        <v>11019</v>
      </c>
      <c r="I350" s="174" t="str">
        <f t="shared" si="24"/>
        <v>1042</v>
      </c>
      <c r="J350" s="189">
        <f t="shared" si="25"/>
        <v>0</v>
      </c>
      <c r="K350" s="189">
        <f t="shared" si="23"/>
        <v>73509.45</v>
      </c>
    </row>
    <row r="351" spans="1:11" x14ac:dyDescent="0.25">
      <c r="A351" s="443" t="s">
        <v>1352</v>
      </c>
      <c r="B351" s="378" t="s">
        <v>387</v>
      </c>
      <c r="C351" s="46">
        <v>197.5</v>
      </c>
      <c r="D351" s="46">
        <v>0</v>
      </c>
      <c r="E351" s="46">
        <v>0</v>
      </c>
      <c r="F351" s="46">
        <v>197.5</v>
      </c>
      <c r="H351" s="3" t="str">
        <f t="shared" si="26"/>
        <v>11019</v>
      </c>
      <c r="I351" s="174" t="str">
        <f t="shared" si="24"/>
        <v>1043</v>
      </c>
      <c r="J351" s="189">
        <f t="shared" si="25"/>
        <v>197.5</v>
      </c>
      <c r="K351" s="189">
        <f t="shared" si="23"/>
        <v>48072.68</v>
      </c>
    </row>
    <row r="352" spans="1:11" x14ac:dyDescent="0.25">
      <c r="A352" s="443" t="s">
        <v>1353</v>
      </c>
      <c r="B352" s="378" t="s">
        <v>388</v>
      </c>
      <c r="C352" s="46">
        <v>0</v>
      </c>
      <c r="D352" s="46">
        <v>0</v>
      </c>
      <c r="E352" s="46">
        <v>0</v>
      </c>
      <c r="F352" s="46">
        <v>0</v>
      </c>
      <c r="H352" s="3" t="str">
        <f t="shared" si="26"/>
        <v>11019</v>
      </c>
      <c r="I352" s="174" t="str">
        <f t="shared" si="24"/>
        <v>1044</v>
      </c>
      <c r="J352" s="189">
        <f t="shared" si="25"/>
        <v>0</v>
      </c>
      <c r="K352" s="189">
        <f t="shared" ref="K352:K415" si="27">SUMIF(I:I,I352,J:J)</f>
        <v>-4406.37</v>
      </c>
    </row>
    <row r="353" spans="1:11" x14ac:dyDescent="0.25">
      <c r="A353" s="443" t="s">
        <v>1354</v>
      </c>
      <c r="B353" s="378" t="s">
        <v>389</v>
      </c>
      <c r="C353" s="46">
        <v>0</v>
      </c>
      <c r="D353" s="46">
        <v>0</v>
      </c>
      <c r="E353" s="46">
        <v>0</v>
      </c>
      <c r="F353" s="46">
        <v>0</v>
      </c>
      <c r="H353" s="3" t="str">
        <f t="shared" si="26"/>
        <v>11019</v>
      </c>
      <c r="I353" s="174" t="str">
        <f t="shared" si="24"/>
        <v>1045</v>
      </c>
      <c r="J353" s="189">
        <f t="shared" si="25"/>
        <v>0</v>
      </c>
      <c r="K353" s="189">
        <f t="shared" si="27"/>
        <v>2157.0400000000009</v>
      </c>
    </row>
    <row r="354" spans="1:11" x14ac:dyDescent="0.25">
      <c r="A354" s="443" t="s">
        <v>1355</v>
      </c>
      <c r="B354" s="378" t="s">
        <v>390</v>
      </c>
      <c r="C354" s="46">
        <v>0</v>
      </c>
      <c r="D354" s="46">
        <v>0</v>
      </c>
      <c r="E354" s="46">
        <v>0</v>
      </c>
      <c r="F354" s="46">
        <v>0</v>
      </c>
      <c r="H354" s="3" t="str">
        <f t="shared" si="26"/>
        <v>11019</v>
      </c>
      <c r="I354" s="174" t="str">
        <f t="shared" si="24"/>
        <v>1046</v>
      </c>
      <c r="J354" s="189">
        <f t="shared" si="25"/>
        <v>0</v>
      </c>
      <c r="K354" s="189">
        <f t="shared" si="27"/>
        <v>20645.330000000002</v>
      </c>
    </row>
    <row r="355" spans="1:11" x14ac:dyDescent="0.25">
      <c r="A355" s="443" t="s">
        <v>1356</v>
      </c>
      <c r="B355" s="378" t="s">
        <v>391</v>
      </c>
      <c r="C355" s="46">
        <v>-1065.01</v>
      </c>
      <c r="D355" s="46">
        <v>0</v>
      </c>
      <c r="E355" s="46">
        <v>0</v>
      </c>
      <c r="F355" s="46">
        <v>-1065.01</v>
      </c>
      <c r="H355" s="3" t="str">
        <f t="shared" si="26"/>
        <v>11019</v>
      </c>
      <c r="I355" s="174" t="str">
        <f t="shared" si="24"/>
        <v>1047</v>
      </c>
      <c r="J355" s="189">
        <f>+C355</f>
        <v>-1065.01</v>
      </c>
      <c r="K355" s="189">
        <f t="shared" si="27"/>
        <v>4652.2999999999993</v>
      </c>
    </row>
    <row r="356" spans="1:11" x14ac:dyDescent="0.25">
      <c r="A356" s="443" t="s">
        <v>1357</v>
      </c>
      <c r="B356" s="378" t="s">
        <v>392</v>
      </c>
      <c r="C356" s="46">
        <v>0</v>
      </c>
      <c r="D356" s="46">
        <v>0</v>
      </c>
      <c r="E356" s="46">
        <v>0</v>
      </c>
      <c r="F356" s="46">
        <v>0</v>
      </c>
      <c r="H356" s="3" t="str">
        <f t="shared" si="26"/>
        <v>11019</v>
      </c>
      <c r="I356" s="174" t="str">
        <f t="shared" si="24"/>
        <v>1048</v>
      </c>
      <c r="J356" s="189">
        <f t="shared" si="25"/>
        <v>0</v>
      </c>
      <c r="K356" s="189">
        <f t="shared" si="27"/>
        <v>68.81</v>
      </c>
    </row>
    <row r="357" spans="1:11" x14ac:dyDescent="0.25">
      <c r="A357" s="443" t="s">
        <v>1358</v>
      </c>
      <c r="B357" s="378" t="s">
        <v>393</v>
      </c>
      <c r="C357" s="46">
        <v>0</v>
      </c>
      <c r="D357" s="46">
        <v>0</v>
      </c>
      <c r="E357" s="46">
        <v>0</v>
      </c>
      <c r="F357" s="46">
        <v>0</v>
      </c>
      <c r="H357" s="3" t="str">
        <f t="shared" si="26"/>
        <v>11019</v>
      </c>
      <c r="I357" s="174" t="str">
        <f t="shared" si="24"/>
        <v>1049</v>
      </c>
      <c r="J357" s="189">
        <f t="shared" si="25"/>
        <v>0</v>
      </c>
      <c r="K357" s="189">
        <f t="shared" si="27"/>
        <v>31665.920000000006</v>
      </c>
    </row>
    <row r="358" spans="1:11" x14ac:dyDescent="0.25">
      <c r="A358" s="443" t="s">
        <v>1359</v>
      </c>
      <c r="B358" s="378" t="s">
        <v>394</v>
      </c>
      <c r="C358" s="46">
        <v>0</v>
      </c>
      <c r="D358" s="46">
        <v>0</v>
      </c>
      <c r="E358" s="46">
        <v>0</v>
      </c>
      <c r="F358" s="46">
        <v>0</v>
      </c>
      <c r="H358" s="3" t="str">
        <f t="shared" si="26"/>
        <v>11019</v>
      </c>
      <c r="I358" s="174" t="str">
        <f t="shared" si="24"/>
        <v>1400</v>
      </c>
      <c r="J358" s="189">
        <f t="shared" si="25"/>
        <v>0</v>
      </c>
      <c r="K358" s="189">
        <f t="shared" si="27"/>
        <v>0</v>
      </c>
    </row>
    <row r="359" spans="1:11" x14ac:dyDescent="0.25">
      <c r="A359" s="443" t="s">
        <v>1360</v>
      </c>
      <c r="B359" s="378" t="s">
        <v>395</v>
      </c>
      <c r="C359" s="46">
        <v>0</v>
      </c>
      <c r="D359" s="46">
        <v>0</v>
      </c>
      <c r="E359" s="46">
        <v>0</v>
      </c>
      <c r="F359" s="46">
        <v>0</v>
      </c>
      <c r="H359" s="3" t="str">
        <f t="shared" si="26"/>
        <v>11020</v>
      </c>
      <c r="I359" s="174" t="str">
        <f t="shared" si="24"/>
        <v>0400</v>
      </c>
      <c r="J359" s="189">
        <f t="shared" si="25"/>
        <v>0</v>
      </c>
      <c r="K359" s="189">
        <f t="shared" si="27"/>
        <v>0</v>
      </c>
    </row>
    <row r="360" spans="1:11" x14ac:dyDescent="0.25">
      <c r="A360" s="443" t="s">
        <v>1361</v>
      </c>
      <c r="B360" s="378" t="s">
        <v>396</v>
      </c>
      <c r="C360" s="46">
        <v>521.33000000000004</v>
      </c>
      <c r="D360" s="46">
        <v>0</v>
      </c>
      <c r="E360" s="46">
        <v>0</v>
      </c>
      <c r="F360" s="46">
        <v>521.33000000000004</v>
      </c>
      <c r="H360" s="3" t="str">
        <f t="shared" si="26"/>
        <v>11020</v>
      </c>
      <c r="I360" s="174" t="str">
        <f t="shared" si="24"/>
        <v>1040</v>
      </c>
      <c r="J360" s="189">
        <f t="shared" si="25"/>
        <v>521.33000000000004</v>
      </c>
      <c r="K360" s="189">
        <f t="shared" si="27"/>
        <v>14601.88</v>
      </c>
    </row>
    <row r="361" spans="1:11" x14ac:dyDescent="0.25">
      <c r="A361" s="443" t="s">
        <v>1362</v>
      </c>
      <c r="B361" s="378" t="s">
        <v>397</v>
      </c>
      <c r="C361" s="46">
        <v>701.75</v>
      </c>
      <c r="D361" s="46">
        <v>0</v>
      </c>
      <c r="E361" s="46">
        <v>0</v>
      </c>
      <c r="F361" s="46">
        <v>505</v>
      </c>
      <c r="H361" s="3" t="str">
        <f t="shared" si="26"/>
        <v>11020</v>
      </c>
      <c r="I361" s="174" t="str">
        <f t="shared" si="24"/>
        <v>1041</v>
      </c>
      <c r="J361" s="189">
        <f t="shared" si="25"/>
        <v>701.75</v>
      </c>
      <c r="K361" s="189">
        <f t="shared" si="27"/>
        <v>13085.57</v>
      </c>
    </row>
    <row r="362" spans="1:11" x14ac:dyDescent="0.25">
      <c r="A362" s="443" t="s">
        <v>1363</v>
      </c>
      <c r="B362" s="378" t="s">
        <v>398</v>
      </c>
      <c r="C362" s="46">
        <v>1240</v>
      </c>
      <c r="D362" s="46">
        <v>0</v>
      </c>
      <c r="E362" s="46">
        <v>0</v>
      </c>
      <c r="F362" s="46">
        <v>0</v>
      </c>
      <c r="H362" s="3" t="str">
        <f t="shared" si="26"/>
        <v>11020</v>
      </c>
      <c r="I362" s="174" t="str">
        <f t="shared" si="24"/>
        <v>1042</v>
      </c>
      <c r="J362" s="189">
        <f t="shared" si="25"/>
        <v>1240</v>
      </c>
      <c r="K362" s="189">
        <f t="shared" si="27"/>
        <v>73509.45</v>
      </c>
    </row>
    <row r="363" spans="1:11" x14ac:dyDescent="0.25">
      <c r="A363" s="443" t="s">
        <v>1364</v>
      </c>
      <c r="B363" s="378" t="s">
        <v>399</v>
      </c>
      <c r="C363" s="46">
        <v>2386.0300000000002</v>
      </c>
      <c r="D363" s="46">
        <v>0</v>
      </c>
      <c r="E363" s="46">
        <v>0</v>
      </c>
      <c r="F363" s="46">
        <v>2197.94</v>
      </c>
      <c r="H363" s="3" t="str">
        <f t="shared" si="26"/>
        <v>11020</v>
      </c>
      <c r="I363" s="174" t="str">
        <f t="shared" si="24"/>
        <v>1043</v>
      </c>
      <c r="J363" s="189">
        <f t="shared" si="25"/>
        <v>2386.0300000000002</v>
      </c>
      <c r="K363" s="189">
        <f t="shared" si="27"/>
        <v>48072.68</v>
      </c>
    </row>
    <row r="364" spans="1:11" x14ac:dyDescent="0.25">
      <c r="A364" s="443" t="s">
        <v>1365</v>
      </c>
      <c r="B364" s="378" t="s">
        <v>400</v>
      </c>
      <c r="C364" s="46">
        <v>251.63</v>
      </c>
      <c r="D364" s="46">
        <v>0</v>
      </c>
      <c r="E364" s="46">
        <v>0</v>
      </c>
      <c r="F364" s="46">
        <v>251.63</v>
      </c>
      <c r="H364" s="3" t="str">
        <f t="shared" si="26"/>
        <v>11020</v>
      </c>
      <c r="I364" s="174" t="str">
        <f t="shared" si="24"/>
        <v>1044</v>
      </c>
      <c r="J364" s="189">
        <f t="shared" si="25"/>
        <v>251.63</v>
      </c>
      <c r="K364" s="189">
        <f t="shared" si="27"/>
        <v>-4406.37</v>
      </c>
    </row>
    <row r="365" spans="1:11" x14ac:dyDescent="0.25">
      <c r="A365" s="443" t="s">
        <v>1366</v>
      </c>
      <c r="B365" s="378" t="s">
        <v>401</v>
      </c>
      <c r="C365" s="46">
        <v>850</v>
      </c>
      <c r="D365" s="46">
        <v>0</v>
      </c>
      <c r="E365" s="46">
        <v>0</v>
      </c>
      <c r="F365" s="46">
        <v>850</v>
      </c>
      <c r="H365" s="3" t="str">
        <f t="shared" si="26"/>
        <v>11020</v>
      </c>
      <c r="I365" s="174" t="str">
        <f t="shared" si="24"/>
        <v>1045</v>
      </c>
      <c r="J365" s="189">
        <f t="shared" si="25"/>
        <v>850</v>
      </c>
      <c r="K365" s="189">
        <f t="shared" si="27"/>
        <v>2157.0400000000009</v>
      </c>
    </row>
    <row r="366" spans="1:11" x14ac:dyDescent="0.25">
      <c r="A366" s="443" t="s">
        <v>1367</v>
      </c>
      <c r="B366" s="378" t="s">
        <v>402</v>
      </c>
      <c r="C366" s="46">
        <v>0</v>
      </c>
      <c r="D366" s="46">
        <v>0</v>
      </c>
      <c r="E366" s="46">
        <v>0</v>
      </c>
      <c r="F366" s="46">
        <v>0</v>
      </c>
      <c r="H366" s="3" t="str">
        <f t="shared" si="26"/>
        <v>11020</v>
      </c>
      <c r="I366" s="174" t="str">
        <f t="shared" si="24"/>
        <v>1046</v>
      </c>
      <c r="J366" s="189">
        <f t="shared" si="25"/>
        <v>0</v>
      </c>
      <c r="K366" s="189">
        <f t="shared" si="27"/>
        <v>20645.330000000002</v>
      </c>
    </row>
    <row r="367" spans="1:11" x14ac:dyDescent="0.25">
      <c r="A367" s="443" t="s">
        <v>1368</v>
      </c>
      <c r="B367" s="378" t="s">
        <v>403</v>
      </c>
      <c r="C367" s="46">
        <v>0</v>
      </c>
      <c r="D367" s="46">
        <v>0</v>
      </c>
      <c r="E367" s="46">
        <v>0</v>
      </c>
      <c r="F367" s="46">
        <v>0</v>
      </c>
      <c r="H367" s="3" t="str">
        <f t="shared" si="26"/>
        <v>11020</v>
      </c>
      <c r="I367" s="174" t="str">
        <f t="shared" si="24"/>
        <v>1047</v>
      </c>
      <c r="J367" s="189">
        <f t="shared" si="25"/>
        <v>0</v>
      </c>
      <c r="K367" s="189">
        <f t="shared" si="27"/>
        <v>4652.2999999999993</v>
      </c>
    </row>
    <row r="368" spans="1:11" x14ac:dyDescent="0.25">
      <c r="A368" s="443" t="s">
        <v>1369</v>
      </c>
      <c r="B368" s="378" t="s">
        <v>404</v>
      </c>
      <c r="C368" s="46">
        <v>0</v>
      </c>
      <c r="D368" s="46">
        <v>0</v>
      </c>
      <c r="E368" s="46">
        <v>0</v>
      </c>
      <c r="F368" s="46">
        <v>0</v>
      </c>
      <c r="H368" s="3" t="str">
        <f t="shared" si="26"/>
        <v>11020</v>
      </c>
      <c r="I368" s="174" t="str">
        <f t="shared" si="24"/>
        <v>1048</v>
      </c>
      <c r="J368" s="189">
        <f t="shared" si="25"/>
        <v>0</v>
      </c>
      <c r="K368" s="189">
        <f t="shared" si="27"/>
        <v>68.81</v>
      </c>
    </row>
    <row r="369" spans="1:11" x14ac:dyDescent="0.25">
      <c r="A369" s="443" t="s">
        <v>1370</v>
      </c>
      <c r="B369" s="378" t="s">
        <v>405</v>
      </c>
      <c r="C369" s="46">
        <v>1066.9000000000001</v>
      </c>
      <c r="D369" s="46">
        <v>0</v>
      </c>
      <c r="E369" s="46">
        <v>0</v>
      </c>
      <c r="F369" s="46">
        <v>1061.9100000000001</v>
      </c>
      <c r="H369" s="3" t="str">
        <f t="shared" si="26"/>
        <v>11020</v>
      </c>
      <c r="I369" s="174" t="str">
        <f t="shared" si="24"/>
        <v>1049</v>
      </c>
      <c r="J369" s="189">
        <f t="shared" si="25"/>
        <v>1066.9000000000001</v>
      </c>
      <c r="K369" s="189">
        <f>SUMIF(I:I,I369,J:J)</f>
        <v>31665.920000000006</v>
      </c>
    </row>
    <row r="370" spans="1:11" x14ac:dyDescent="0.25">
      <c r="A370" s="443" t="s">
        <v>1371</v>
      </c>
      <c r="B370" s="378" t="s">
        <v>406</v>
      </c>
      <c r="C370" s="46">
        <v>0</v>
      </c>
      <c r="D370" s="46">
        <v>0</v>
      </c>
      <c r="E370" s="46">
        <v>0</v>
      </c>
      <c r="F370" s="46">
        <v>0</v>
      </c>
      <c r="H370" s="3" t="str">
        <f t="shared" si="26"/>
        <v>11020</v>
      </c>
      <c r="I370" s="174" t="str">
        <f t="shared" si="24"/>
        <v>1500</v>
      </c>
      <c r="J370" s="189">
        <f t="shared" si="25"/>
        <v>0</v>
      </c>
      <c r="K370" s="189">
        <f t="shared" si="27"/>
        <v>0</v>
      </c>
    </row>
    <row r="371" spans="1:11" x14ac:dyDescent="0.25">
      <c r="A371" s="443" t="s">
        <v>1372</v>
      </c>
      <c r="B371" s="378" t="s">
        <v>407</v>
      </c>
      <c r="C371" s="46">
        <v>0</v>
      </c>
      <c r="D371" s="46">
        <v>0</v>
      </c>
      <c r="E371" s="46">
        <v>0</v>
      </c>
      <c r="F371" s="46">
        <v>0</v>
      </c>
      <c r="H371" s="3" t="str">
        <f t="shared" si="26"/>
        <v>11020</v>
      </c>
      <c r="I371" s="174" t="str">
        <f t="shared" si="24"/>
        <v>4610</v>
      </c>
      <c r="J371" s="189">
        <f t="shared" si="25"/>
        <v>0</v>
      </c>
      <c r="K371" s="189">
        <f t="shared" si="27"/>
        <v>0</v>
      </c>
    </row>
    <row r="372" spans="1:11" x14ac:dyDescent="0.25">
      <c r="A372" s="443" t="s">
        <v>1373</v>
      </c>
      <c r="B372" s="378" t="s">
        <v>408</v>
      </c>
      <c r="C372" s="46">
        <v>0</v>
      </c>
      <c r="D372" s="46">
        <v>0</v>
      </c>
      <c r="E372" s="46">
        <v>0</v>
      </c>
      <c r="F372" s="46">
        <v>0</v>
      </c>
      <c r="H372" s="3" t="str">
        <f t="shared" si="26"/>
        <v>11020</v>
      </c>
      <c r="I372" s="174" t="str">
        <f t="shared" si="24"/>
        <v>4611</v>
      </c>
      <c r="J372" s="189">
        <f t="shared" si="25"/>
        <v>0</v>
      </c>
      <c r="K372" s="189">
        <f t="shared" si="27"/>
        <v>0</v>
      </c>
    </row>
    <row r="373" spans="1:11" x14ac:dyDescent="0.25">
      <c r="A373" s="443" t="s">
        <v>1374</v>
      </c>
      <c r="B373" s="378" t="s">
        <v>409</v>
      </c>
      <c r="C373" s="46">
        <v>4.16</v>
      </c>
      <c r="D373" s="46">
        <v>0</v>
      </c>
      <c r="E373" s="46">
        <v>0</v>
      </c>
      <c r="F373" s="46">
        <v>4.16</v>
      </c>
      <c r="H373" s="3" t="str">
        <f t="shared" si="26"/>
        <v>11021</v>
      </c>
      <c r="I373" s="174" t="str">
        <f t="shared" si="24"/>
        <v>1040</v>
      </c>
      <c r="J373" s="189">
        <f t="shared" si="25"/>
        <v>4.16</v>
      </c>
      <c r="K373" s="189">
        <f t="shared" si="27"/>
        <v>14601.88</v>
      </c>
    </row>
    <row r="374" spans="1:11" x14ac:dyDescent="0.25">
      <c r="A374" s="443" t="s">
        <v>1375</v>
      </c>
      <c r="B374" s="378" t="s">
        <v>410</v>
      </c>
      <c r="C374" s="46">
        <v>0</v>
      </c>
      <c r="D374" s="46">
        <v>0</v>
      </c>
      <c r="E374" s="46">
        <v>0</v>
      </c>
      <c r="F374" s="46">
        <v>0</v>
      </c>
      <c r="H374" s="3" t="str">
        <f t="shared" si="26"/>
        <v>11021</v>
      </c>
      <c r="I374" s="174" t="str">
        <f t="shared" si="24"/>
        <v>1041</v>
      </c>
      <c r="J374" s="189">
        <f t="shared" si="25"/>
        <v>0</v>
      </c>
      <c r="K374" s="189">
        <f t="shared" si="27"/>
        <v>13085.57</v>
      </c>
    </row>
    <row r="375" spans="1:11" x14ac:dyDescent="0.25">
      <c r="A375" s="443" t="s">
        <v>1376</v>
      </c>
      <c r="B375" s="378" t="s">
        <v>411</v>
      </c>
      <c r="C375" s="46">
        <v>0</v>
      </c>
      <c r="D375" s="46">
        <v>0</v>
      </c>
      <c r="E375" s="46">
        <v>0</v>
      </c>
      <c r="F375" s="46">
        <v>0</v>
      </c>
      <c r="H375" s="3" t="str">
        <f t="shared" si="26"/>
        <v>11021</v>
      </c>
      <c r="I375" s="174" t="str">
        <f t="shared" ref="I375:I376" si="28">RIGHT(A375,4)</f>
        <v>1042</v>
      </c>
      <c r="J375" s="189">
        <f t="shared" ref="J375:J376" si="29">+C375</f>
        <v>0</v>
      </c>
      <c r="K375" s="189">
        <f t="shared" si="27"/>
        <v>73509.45</v>
      </c>
    </row>
    <row r="376" spans="1:11" x14ac:dyDescent="0.25">
      <c r="A376" s="443" t="s">
        <v>1377</v>
      </c>
      <c r="B376" s="378" t="s">
        <v>412</v>
      </c>
      <c r="C376" s="46">
        <v>0</v>
      </c>
      <c r="D376" s="46">
        <v>0</v>
      </c>
      <c r="E376" s="46">
        <v>0</v>
      </c>
      <c r="F376" s="46">
        <v>0</v>
      </c>
      <c r="H376" s="3" t="str">
        <f t="shared" si="26"/>
        <v>11021</v>
      </c>
      <c r="I376" s="174" t="str">
        <f t="shared" si="28"/>
        <v>1043</v>
      </c>
      <c r="J376" s="189">
        <f t="shared" si="29"/>
        <v>0</v>
      </c>
      <c r="K376" s="189">
        <f t="shared" si="27"/>
        <v>48072.68</v>
      </c>
    </row>
    <row r="377" spans="1:11" x14ac:dyDescent="0.25">
      <c r="A377" s="443" t="s">
        <v>1378</v>
      </c>
      <c r="B377" s="378" t="s">
        <v>413</v>
      </c>
      <c r="C377" s="46">
        <v>0</v>
      </c>
      <c r="D377" s="46">
        <v>0</v>
      </c>
      <c r="E377" s="46">
        <v>0</v>
      </c>
      <c r="F377" s="46">
        <v>0</v>
      </c>
      <c r="H377" s="3" t="str">
        <f t="shared" si="26"/>
        <v>11021</v>
      </c>
      <c r="J377" s="189">
        <f>SUM(J20:J376)</f>
        <v>242991.29000000004</v>
      </c>
      <c r="K377" s="189">
        <f>SUM(K20:K376)</f>
        <v>5439505.0899999943</v>
      </c>
    </row>
    <row r="378" spans="1:11" x14ac:dyDescent="0.25">
      <c r="A378" s="443" t="s">
        <v>1379</v>
      </c>
      <c r="B378" s="378" t="s">
        <v>414</v>
      </c>
      <c r="C378" s="46">
        <v>0</v>
      </c>
      <c r="D378" s="46">
        <v>0</v>
      </c>
      <c r="E378" s="46">
        <v>0</v>
      </c>
      <c r="F378" s="46">
        <v>0</v>
      </c>
      <c r="H378" s="3" t="str">
        <f t="shared" si="26"/>
        <v>11021</v>
      </c>
      <c r="J378" s="189"/>
      <c r="K378" s="189">
        <f t="shared" si="27"/>
        <v>0</v>
      </c>
    </row>
    <row r="379" spans="1:11" x14ac:dyDescent="0.25">
      <c r="A379" s="443" t="s">
        <v>1380</v>
      </c>
      <c r="B379" s="378" t="s">
        <v>415</v>
      </c>
      <c r="C379" s="46">
        <v>0</v>
      </c>
      <c r="D379" s="46">
        <v>0</v>
      </c>
      <c r="E379" s="46">
        <v>0</v>
      </c>
      <c r="F379" s="46">
        <v>0</v>
      </c>
      <c r="H379" s="3" t="str">
        <f t="shared" si="26"/>
        <v>11021</v>
      </c>
      <c r="K379" s="189">
        <f t="shared" si="27"/>
        <v>0</v>
      </c>
    </row>
    <row r="380" spans="1:11" x14ac:dyDescent="0.25">
      <c r="A380" s="443" t="s">
        <v>1381</v>
      </c>
      <c r="B380" s="378" t="s">
        <v>416</v>
      </c>
      <c r="C380" s="46">
        <v>140</v>
      </c>
      <c r="D380" s="46">
        <v>0</v>
      </c>
      <c r="E380" s="46">
        <v>0</v>
      </c>
      <c r="F380" s="46">
        <v>140</v>
      </c>
      <c r="H380" s="3" t="str">
        <f t="shared" si="26"/>
        <v>11021</v>
      </c>
      <c r="K380" s="189">
        <f t="shared" si="27"/>
        <v>0</v>
      </c>
    </row>
    <row r="381" spans="1:11" x14ac:dyDescent="0.25">
      <c r="A381" s="443" t="s">
        <v>1382</v>
      </c>
      <c r="B381" s="378" t="s">
        <v>417</v>
      </c>
      <c r="C381" s="46">
        <v>0</v>
      </c>
      <c r="D381" s="46">
        <v>0</v>
      </c>
      <c r="E381" s="46">
        <v>0</v>
      </c>
      <c r="F381" s="46">
        <v>0</v>
      </c>
      <c r="H381" s="3" t="str">
        <f t="shared" si="26"/>
        <v>11021</v>
      </c>
      <c r="K381" s="189">
        <f t="shared" si="27"/>
        <v>0</v>
      </c>
    </row>
    <row r="382" spans="1:11" x14ac:dyDescent="0.25">
      <c r="A382" s="443" t="s">
        <v>1383</v>
      </c>
      <c r="B382" s="378" t="s">
        <v>418</v>
      </c>
      <c r="C382" s="46">
        <v>0</v>
      </c>
      <c r="D382" s="46">
        <v>0</v>
      </c>
      <c r="E382" s="46">
        <v>0</v>
      </c>
      <c r="F382" s="46">
        <v>0</v>
      </c>
      <c r="H382" s="3" t="str">
        <f t="shared" si="26"/>
        <v>11021</v>
      </c>
      <c r="K382" s="189">
        <f t="shared" si="27"/>
        <v>0</v>
      </c>
    </row>
    <row r="383" spans="1:11" x14ac:dyDescent="0.25">
      <c r="A383" s="443" t="s">
        <v>1384</v>
      </c>
      <c r="B383" s="378" t="s">
        <v>419</v>
      </c>
      <c r="C383" s="46">
        <v>0</v>
      </c>
      <c r="D383" s="46">
        <v>0</v>
      </c>
      <c r="E383" s="46">
        <v>0</v>
      </c>
      <c r="F383" s="46">
        <v>0</v>
      </c>
      <c r="H383" s="3" t="str">
        <f t="shared" si="26"/>
        <v>11501</v>
      </c>
      <c r="K383" s="189">
        <f t="shared" si="27"/>
        <v>0</v>
      </c>
    </row>
    <row r="384" spans="1:11" x14ac:dyDescent="0.25">
      <c r="A384" s="443" t="s">
        <v>1385</v>
      </c>
      <c r="B384" s="378" t="s">
        <v>420</v>
      </c>
      <c r="C384" s="46">
        <v>0</v>
      </c>
      <c r="D384" s="46">
        <v>0</v>
      </c>
      <c r="E384" s="46">
        <v>0</v>
      </c>
      <c r="F384" s="46">
        <v>0</v>
      </c>
      <c r="H384" s="3" t="str">
        <f t="shared" si="26"/>
        <v>11501</v>
      </c>
      <c r="K384" s="189">
        <f t="shared" si="27"/>
        <v>0</v>
      </c>
    </row>
    <row r="385" spans="1:11" x14ac:dyDescent="0.25">
      <c r="A385" s="443" t="s">
        <v>1386</v>
      </c>
      <c r="B385" s="378" t="s">
        <v>421</v>
      </c>
      <c r="C385" s="46">
        <v>0</v>
      </c>
      <c r="D385" s="46">
        <v>0</v>
      </c>
      <c r="E385" s="46">
        <v>0</v>
      </c>
      <c r="F385" s="46">
        <v>0</v>
      </c>
      <c r="H385" s="3" t="str">
        <f t="shared" si="26"/>
        <v>11501</v>
      </c>
      <c r="K385" s="189">
        <f t="shared" si="27"/>
        <v>0</v>
      </c>
    </row>
    <row r="386" spans="1:11" x14ac:dyDescent="0.25">
      <c r="A386" s="443" t="s">
        <v>1387</v>
      </c>
      <c r="B386" s="378" t="s">
        <v>422</v>
      </c>
      <c r="C386" s="46">
        <v>0</v>
      </c>
      <c r="D386" s="46">
        <v>0</v>
      </c>
      <c r="E386" s="46">
        <v>0</v>
      </c>
      <c r="F386" s="46">
        <v>0</v>
      </c>
      <c r="H386" s="3" t="str">
        <f t="shared" si="26"/>
        <v>11501</v>
      </c>
      <c r="K386" s="189">
        <f t="shared" si="27"/>
        <v>0</v>
      </c>
    </row>
    <row r="387" spans="1:11" x14ac:dyDescent="0.25">
      <c r="A387" s="443" t="s">
        <v>1388</v>
      </c>
      <c r="B387" s="378" t="s">
        <v>423</v>
      </c>
      <c r="C387" s="46">
        <v>0</v>
      </c>
      <c r="D387" s="46">
        <v>0</v>
      </c>
      <c r="E387" s="46">
        <v>0</v>
      </c>
      <c r="F387" s="46">
        <v>0</v>
      </c>
      <c r="H387" s="3" t="str">
        <f t="shared" si="26"/>
        <v>11501</v>
      </c>
      <c r="K387" s="189">
        <f t="shared" si="27"/>
        <v>0</v>
      </c>
    </row>
    <row r="388" spans="1:11" x14ac:dyDescent="0.25">
      <c r="A388" s="443" t="s">
        <v>1389</v>
      </c>
      <c r="B388" s="378" t="s">
        <v>424</v>
      </c>
      <c r="C388" s="46">
        <v>0</v>
      </c>
      <c r="D388" s="46">
        <v>0</v>
      </c>
      <c r="E388" s="46">
        <v>0</v>
      </c>
      <c r="F388" s="46">
        <v>0</v>
      </c>
      <c r="H388" s="3" t="str">
        <f t="shared" si="26"/>
        <v>11501</v>
      </c>
      <c r="K388" s="189">
        <f t="shared" si="27"/>
        <v>0</v>
      </c>
    </row>
    <row r="389" spans="1:11" x14ac:dyDescent="0.25">
      <c r="A389" s="443" t="s">
        <v>1390</v>
      </c>
      <c r="B389" s="378" t="s">
        <v>425</v>
      </c>
      <c r="C389" s="46">
        <v>0</v>
      </c>
      <c r="D389" s="46">
        <v>0</v>
      </c>
      <c r="E389" s="46">
        <v>0</v>
      </c>
      <c r="F389" s="46">
        <v>0</v>
      </c>
      <c r="H389" s="3" t="str">
        <f t="shared" si="26"/>
        <v>11501</v>
      </c>
      <c r="K389" s="189">
        <f t="shared" si="27"/>
        <v>0</v>
      </c>
    </row>
    <row r="390" spans="1:11" x14ac:dyDescent="0.25">
      <c r="A390" s="443" t="s">
        <v>1391</v>
      </c>
      <c r="B390" s="378" t="s">
        <v>426</v>
      </c>
      <c r="C390" s="46">
        <v>0</v>
      </c>
      <c r="D390" s="46">
        <v>0</v>
      </c>
      <c r="E390" s="46">
        <v>0</v>
      </c>
      <c r="F390" s="46">
        <v>0</v>
      </c>
      <c r="H390" s="3" t="str">
        <f t="shared" si="26"/>
        <v>11501</v>
      </c>
      <c r="K390" s="189">
        <f t="shared" si="27"/>
        <v>0</v>
      </c>
    </row>
    <row r="391" spans="1:11" x14ac:dyDescent="0.25">
      <c r="A391" s="443" t="s">
        <v>1392</v>
      </c>
      <c r="B391" s="378" t="s">
        <v>427</v>
      </c>
      <c r="C391" s="46">
        <v>135</v>
      </c>
      <c r="D391" s="46">
        <v>2000</v>
      </c>
      <c r="E391" s="46">
        <v>2000</v>
      </c>
      <c r="F391" s="46">
        <v>-1865</v>
      </c>
      <c r="H391" s="3" t="str">
        <f t="shared" si="26"/>
        <v>11501</v>
      </c>
      <c r="K391" s="189">
        <f t="shared" si="27"/>
        <v>0</v>
      </c>
    </row>
    <row r="392" spans="1:11" x14ac:dyDescent="0.25">
      <c r="A392" s="443" t="s">
        <v>1393</v>
      </c>
      <c r="B392" s="378" t="s">
        <v>428</v>
      </c>
      <c r="C392" s="46">
        <v>0</v>
      </c>
      <c r="D392" s="46">
        <v>300</v>
      </c>
      <c r="E392" s="46">
        <v>300</v>
      </c>
      <c r="F392" s="46">
        <v>-300</v>
      </c>
      <c r="H392" s="3" t="str">
        <f t="shared" si="26"/>
        <v>11501</v>
      </c>
      <c r="K392" s="189">
        <f t="shared" si="27"/>
        <v>0</v>
      </c>
    </row>
    <row r="393" spans="1:11" x14ac:dyDescent="0.25">
      <c r="A393" s="443" t="s">
        <v>1394</v>
      </c>
      <c r="B393" s="378" t="s">
        <v>429</v>
      </c>
      <c r="C393" s="46">
        <v>0</v>
      </c>
      <c r="D393" s="46">
        <v>0</v>
      </c>
      <c r="E393" s="46">
        <v>0</v>
      </c>
      <c r="F393" s="46">
        <v>0</v>
      </c>
      <c r="H393" s="3" t="str">
        <f t="shared" si="26"/>
        <v>11501</v>
      </c>
      <c r="K393" s="189">
        <f t="shared" si="27"/>
        <v>0</v>
      </c>
    </row>
    <row r="394" spans="1:11" x14ac:dyDescent="0.25">
      <c r="A394" s="443" t="s">
        <v>1395</v>
      </c>
      <c r="B394" s="378" t="s">
        <v>430</v>
      </c>
      <c r="C394" s="46">
        <v>11745.52</v>
      </c>
      <c r="D394" s="46">
        <v>27300</v>
      </c>
      <c r="E394" s="46">
        <v>27300</v>
      </c>
      <c r="F394" s="46">
        <v>-15554.48</v>
      </c>
      <c r="H394" s="3" t="str">
        <f t="shared" ref="H394:H457" si="30">LEFT(A394,5)</f>
        <v>11501</v>
      </c>
      <c r="K394" s="189">
        <f t="shared" si="27"/>
        <v>0</v>
      </c>
    </row>
    <row r="395" spans="1:11" x14ac:dyDescent="0.25">
      <c r="A395" s="443" t="s">
        <v>1396</v>
      </c>
      <c r="B395" s="378" t="s">
        <v>431</v>
      </c>
      <c r="C395" s="46">
        <v>0</v>
      </c>
      <c r="D395" s="46">
        <v>0</v>
      </c>
      <c r="E395" s="46">
        <v>0</v>
      </c>
      <c r="F395" s="46">
        <v>0</v>
      </c>
      <c r="H395" s="3" t="str">
        <f t="shared" si="30"/>
        <v>11501</v>
      </c>
      <c r="K395" s="189">
        <f t="shared" si="27"/>
        <v>0</v>
      </c>
    </row>
    <row r="396" spans="1:11" x14ac:dyDescent="0.25">
      <c r="A396" s="443" t="s">
        <v>1397</v>
      </c>
      <c r="B396" s="378" t="s">
        <v>432</v>
      </c>
      <c r="C396" s="46">
        <v>0</v>
      </c>
      <c r="D396" s="46">
        <v>0</v>
      </c>
      <c r="E396" s="46">
        <v>0</v>
      </c>
      <c r="F396" s="46">
        <v>0</v>
      </c>
      <c r="H396" s="3" t="str">
        <f t="shared" si="30"/>
        <v>11501</v>
      </c>
      <c r="K396" s="189">
        <f t="shared" si="27"/>
        <v>0</v>
      </c>
    </row>
    <row r="397" spans="1:11" x14ac:dyDescent="0.25">
      <c r="A397" s="443" t="s">
        <v>1398</v>
      </c>
      <c r="B397" s="378" t="s">
        <v>433</v>
      </c>
      <c r="C397" s="46">
        <v>0</v>
      </c>
      <c r="D397" s="46">
        <v>0</v>
      </c>
      <c r="E397" s="46">
        <v>0</v>
      </c>
      <c r="F397" s="46">
        <v>0</v>
      </c>
      <c r="H397" s="3" t="str">
        <f t="shared" si="30"/>
        <v>11501</v>
      </c>
      <c r="K397" s="189">
        <f t="shared" si="27"/>
        <v>0</v>
      </c>
    </row>
    <row r="398" spans="1:11" x14ac:dyDescent="0.25">
      <c r="A398" s="443" t="s">
        <v>1399</v>
      </c>
      <c r="B398" s="378" t="s">
        <v>434</v>
      </c>
      <c r="C398" s="46">
        <v>-315.3</v>
      </c>
      <c r="D398" s="46">
        <v>1000</v>
      </c>
      <c r="E398" s="46">
        <v>1000</v>
      </c>
      <c r="F398" s="46">
        <v>-1315.3</v>
      </c>
      <c r="H398" s="3" t="str">
        <f t="shared" si="30"/>
        <v>11501</v>
      </c>
      <c r="K398" s="189">
        <f t="shared" si="27"/>
        <v>0</v>
      </c>
    </row>
    <row r="399" spans="1:11" x14ac:dyDescent="0.25">
      <c r="A399" s="443" t="s">
        <v>1400</v>
      </c>
      <c r="B399" s="378" t="s">
        <v>435</v>
      </c>
      <c r="C399" s="46">
        <v>0</v>
      </c>
      <c r="D399" s="46">
        <v>300</v>
      </c>
      <c r="E399" s="46">
        <v>300</v>
      </c>
      <c r="F399" s="46">
        <v>-300</v>
      </c>
      <c r="H399" s="3" t="str">
        <f t="shared" si="30"/>
        <v>11501</v>
      </c>
      <c r="K399" s="189">
        <f t="shared" si="27"/>
        <v>0</v>
      </c>
    </row>
    <row r="400" spans="1:11" x14ac:dyDescent="0.25">
      <c r="A400" s="443" t="s">
        <v>1401</v>
      </c>
      <c r="B400" s="378" t="s">
        <v>436</v>
      </c>
      <c r="C400" s="46">
        <v>262.5</v>
      </c>
      <c r="D400" s="46">
        <v>200</v>
      </c>
      <c r="E400" s="46">
        <v>200</v>
      </c>
      <c r="F400" s="46">
        <v>62.5</v>
      </c>
      <c r="H400" s="3" t="str">
        <f t="shared" si="30"/>
        <v>11501</v>
      </c>
      <c r="K400" s="189">
        <f t="shared" si="27"/>
        <v>0</v>
      </c>
    </row>
    <row r="401" spans="1:11" x14ac:dyDescent="0.25">
      <c r="A401" s="443" t="s">
        <v>1402</v>
      </c>
      <c r="B401" s="378" t="s">
        <v>437</v>
      </c>
      <c r="C401" s="46">
        <v>0</v>
      </c>
      <c r="D401" s="46">
        <v>0</v>
      </c>
      <c r="E401" s="46">
        <v>0</v>
      </c>
      <c r="F401" s="46">
        <v>0</v>
      </c>
      <c r="H401" s="3" t="str">
        <f t="shared" si="30"/>
        <v>11501</v>
      </c>
      <c r="K401" s="189">
        <f t="shared" si="27"/>
        <v>0</v>
      </c>
    </row>
    <row r="402" spans="1:11" x14ac:dyDescent="0.25">
      <c r="A402" s="443" t="s">
        <v>1403</v>
      </c>
      <c r="B402" s="378" t="s">
        <v>438</v>
      </c>
      <c r="C402" s="46">
        <v>1462.8</v>
      </c>
      <c r="D402" s="46">
        <v>0</v>
      </c>
      <c r="E402" s="46">
        <v>0</v>
      </c>
      <c r="F402" s="46">
        <v>1462.8</v>
      </c>
      <c r="H402" s="3" t="str">
        <f t="shared" si="30"/>
        <v>11501</v>
      </c>
      <c r="K402" s="189">
        <f t="shared" si="27"/>
        <v>0</v>
      </c>
    </row>
    <row r="403" spans="1:11" x14ac:dyDescent="0.25">
      <c r="A403" s="443" t="s">
        <v>1404</v>
      </c>
      <c r="B403" s="378" t="s">
        <v>439</v>
      </c>
      <c r="C403" s="46">
        <v>0</v>
      </c>
      <c r="D403" s="46">
        <v>0</v>
      </c>
      <c r="E403" s="46">
        <v>0</v>
      </c>
      <c r="F403" s="46">
        <v>0</v>
      </c>
      <c r="H403" s="3" t="str">
        <f t="shared" si="30"/>
        <v>11501</v>
      </c>
      <c r="K403" s="189">
        <f t="shared" si="27"/>
        <v>0</v>
      </c>
    </row>
    <row r="404" spans="1:11" x14ac:dyDescent="0.25">
      <c r="A404" s="443" t="s">
        <v>1405</v>
      </c>
      <c r="B404" s="378" t="s">
        <v>440</v>
      </c>
      <c r="C404" s="46">
        <v>0</v>
      </c>
      <c r="D404" s="46">
        <v>0</v>
      </c>
      <c r="E404" s="46">
        <v>0</v>
      </c>
      <c r="F404" s="46">
        <v>0</v>
      </c>
      <c r="H404" s="3" t="str">
        <f t="shared" si="30"/>
        <v>11501</v>
      </c>
      <c r="K404" s="189">
        <f t="shared" si="27"/>
        <v>0</v>
      </c>
    </row>
    <row r="405" spans="1:11" x14ac:dyDescent="0.25">
      <c r="A405" s="443" t="s">
        <v>1406</v>
      </c>
      <c r="B405" s="378" t="s">
        <v>441</v>
      </c>
      <c r="C405" s="46">
        <v>0</v>
      </c>
      <c r="D405" s="46">
        <v>900</v>
      </c>
      <c r="E405" s="46">
        <v>900</v>
      </c>
      <c r="F405" s="46">
        <v>-900</v>
      </c>
      <c r="H405" s="3" t="str">
        <f t="shared" si="30"/>
        <v>11501</v>
      </c>
      <c r="K405" s="189">
        <f t="shared" si="27"/>
        <v>0</v>
      </c>
    </row>
    <row r="406" spans="1:11" x14ac:dyDescent="0.25">
      <c r="A406" s="443" t="s">
        <v>1407</v>
      </c>
      <c r="B406" s="378" t="s">
        <v>442</v>
      </c>
      <c r="C406" s="46">
        <v>0</v>
      </c>
      <c r="D406" s="46">
        <v>0</v>
      </c>
      <c r="E406" s="46">
        <v>0</v>
      </c>
      <c r="F406" s="46">
        <v>0</v>
      </c>
      <c r="H406" s="3" t="str">
        <f t="shared" si="30"/>
        <v>11501</v>
      </c>
      <c r="K406" s="189">
        <f t="shared" si="27"/>
        <v>0</v>
      </c>
    </row>
    <row r="407" spans="1:11" x14ac:dyDescent="0.25">
      <c r="A407" s="443" t="s">
        <v>1408</v>
      </c>
      <c r="B407" s="378" t="s">
        <v>443</v>
      </c>
      <c r="C407" s="46">
        <v>0</v>
      </c>
      <c r="D407" s="46">
        <v>400</v>
      </c>
      <c r="E407" s="46">
        <v>400</v>
      </c>
      <c r="F407" s="46">
        <v>-400</v>
      </c>
      <c r="H407" s="3" t="str">
        <f t="shared" si="30"/>
        <v>11501</v>
      </c>
      <c r="K407" s="189">
        <f t="shared" si="27"/>
        <v>0</v>
      </c>
    </row>
    <row r="408" spans="1:11" x14ac:dyDescent="0.25">
      <c r="A408" s="443" t="s">
        <v>1409</v>
      </c>
      <c r="B408" s="378" t="s">
        <v>444</v>
      </c>
      <c r="C408" s="46">
        <v>0</v>
      </c>
      <c r="D408" s="46">
        <v>0</v>
      </c>
      <c r="E408" s="46">
        <v>0</v>
      </c>
      <c r="F408" s="46">
        <v>0</v>
      </c>
      <c r="H408" s="3" t="str">
        <f t="shared" si="30"/>
        <v>11501</v>
      </c>
      <c r="K408" s="189">
        <f t="shared" si="27"/>
        <v>0</v>
      </c>
    </row>
    <row r="409" spans="1:11" x14ac:dyDescent="0.25">
      <c r="A409" s="443" t="s">
        <v>1410</v>
      </c>
      <c r="B409" s="378" t="s">
        <v>445</v>
      </c>
      <c r="C409" s="46">
        <v>0</v>
      </c>
      <c r="D409" s="46">
        <v>0</v>
      </c>
      <c r="E409" s="46">
        <v>0</v>
      </c>
      <c r="F409" s="46">
        <v>0</v>
      </c>
      <c r="H409" s="3" t="str">
        <f t="shared" si="30"/>
        <v>11501</v>
      </c>
      <c r="K409" s="189">
        <f t="shared" si="27"/>
        <v>0</v>
      </c>
    </row>
    <row r="410" spans="1:11" x14ac:dyDescent="0.25">
      <c r="A410" s="443" t="s">
        <v>1411</v>
      </c>
      <c r="B410" s="378" t="s">
        <v>446</v>
      </c>
      <c r="C410" s="46">
        <v>0</v>
      </c>
      <c r="D410" s="46">
        <v>0</v>
      </c>
      <c r="E410" s="46">
        <v>0</v>
      </c>
      <c r="F410" s="46">
        <v>0</v>
      </c>
      <c r="H410" s="3" t="str">
        <f t="shared" si="30"/>
        <v>11501</v>
      </c>
      <c r="K410" s="189">
        <f t="shared" si="27"/>
        <v>0</v>
      </c>
    </row>
    <row r="411" spans="1:11" x14ac:dyDescent="0.25">
      <c r="A411" s="443" t="s">
        <v>1412</v>
      </c>
      <c r="B411" s="378" t="s">
        <v>447</v>
      </c>
      <c r="C411" s="46">
        <v>0</v>
      </c>
      <c r="D411" s="46">
        <v>0</v>
      </c>
      <c r="E411" s="46">
        <v>0</v>
      </c>
      <c r="F411" s="46">
        <v>0</v>
      </c>
      <c r="H411" s="3" t="str">
        <f t="shared" si="30"/>
        <v>11501</v>
      </c>
      <c r="K411" s="189">
        <f t="shared" si="27"/>
        <v>0</v>
      </c>
    </row>
    <row r="412" spans="1:11" x14ac:dyDescent="0.25">
      <c r="A412" s="443" t="s">
        <v>1413</v>
      </c>
      <c r="B412" s="378" t="s">
        <v>448</v>
      </c>
      <c r="C412" s="46">
        <v>0</v>
      </c>
      <c r="D412" s="46">
        <v>0</v>
      </c>
      <c r="E412" s="46">
        <v>0</v>
      </c>
      <c r="F412" s="46">
        <v>0</v>
      </c>
      <c r="H412" s="3" t="str">
        <f t="shared" si="30"/>
        <v>11501</v>
      </c>
      <c r="K412" s="189">
        <f t="shared" si="27"/>
        <v>0</v>
      </c>
    </row>
    <row r="413" spans="1:11" x14ac:dyDescent="0.25">
      <c r="A413" s="443" t="s">
        <v>1414</v>
      </c>
      <c r="B413" s="378" t="s">
        <v>449</v>
      </c>
      <c r="C413" s="46">
        <v>0</v>
      </c>
      <c r="D413" s="46">
        <v>-27400</v>
      </c>
      <c r="E413" s="46">
        <v>-27400</v>
      </c>
      <c r="F413" s="46">
        <v>27400</v>
      </c>
      <c r="H413" s="3" t="str">
        <f t="shared" si="30"/>
        <v>11501</v>
      </c>
      <c r="K413" s="189">
        <f t="shared" si="27"/>
        <v>0</v>
      </c>
    </row>
    <row r="414" spans="1:11" x14ac:dyDescent="0.25">
      <c r="A414" s="443" t="s">
        <v>1415</v>
      </c>
      <c r="B414" s="378" t="s">
        <v>450</v>
      </c>
      <c r="C414" s="46">
        <v>0</v>
      </c>
      <c r="D414" s="46">
        <v>0</v>
      </c>
      <c r="E414" s="46">
        <v>0</v>
      </c>
      <c r="F414" s="46">
        <v>0</v>
      </c>
      <c r="H414" s="3" t="str">
        <f t="shared" si="30"/>
        <v>11501</v>
      </c>
      <c r="K414" s="189">
        <f t="shared" si="27"/>
        <v>0</v>
      </c>
    </row>
    <row r="415" spans="1:11" x14ac:dyDescent="0.25">
      <c r="A415" s="443" t="s">
        <v>1416</v>
      </c>
      <c r="B415" s="378" t="s">
        <v>451</v>
      </c>
      <c r="C415" s="46">
        <v>0</v>
      </c>
      <c r="D415" s="46">
        <v>-200</v>
      </c>
      <c r="E415" s="46">
        <v>-200</v>
      </c>
      <c r="F415" s="46">
        <v>200</v>
      </c>
      <c r="H415" s="3" t="str">
        <f t="shared" si="30"/>
        <v>11501</v>
      </c>
      <c r="K415" s="189">
        <f t="shared" si="27"/>
        <v>0</v>
      </c>
    </row>
    <row r="416" spans="1:11" x14ac:dyDescent="0.25">
      <c r="A416" s="443" t="s">
        <v>1417</v>
      </c>
      <c r="B416" s="378" t="s">
        <v>452</v>
      </c>
      <c r="C416" s="46">
        <v>0</v>
      </c>
      <c r="D416" s="46">
        <v>0</v>
      </c>
      <c r="E416" s="46">
        <v>0</v>
      </c>
      <c r="F416" s="46">
        <v>0</v>
      </c>
      <c r="H416" s="3" t="str">
        <f t="shared" si="30"/>
        <v>11501</v>
      </c>
      <c r="K416" s="189">
        <f t="shared" ref="K416:K479" si="31">SUMIF(I:I,I416,J:J)</f>
        <v>0</v>
      </c>
    </row>
    <row r="417" spans="1:11" x14ac:dyDescent="0.25">
      <c r="A417" s="443" t="s">
        <v>1418</v>
      </c>
      <c r="B417" s="378" t="s">
        <v>453</v>
      </c>
      <c r="C417" s="46">
        <v>-9250</v>
      </c>
      <c r="D417" s="46">
        <v>-12300</v>
      </c>
      <c r="E417" s="46">
        <v>-12300</v>
      </c>
      <c r="F417" s="46">
        <v>3050</v>
      </c>
      <c r="H417" s="3" t="str">
        <f t="shared" si="30"/>
        <v>11501</v>
      </c>
      <c r="K417" s="189">
        <f t="shared" si="31"/>
        <v>0</v>
      </c>
    </row>
    <row r="418" spans="1:11" x14ac:dyDescent="0.25">
      <c r="A418" s="443" t="s">
        <v>1419</v>
      </c>
      <c r="B418" s="378" t="s">
        <v>454</v>
      </c>
      <c r="C418" s="46">
        <v>0</v>
      </c>
      <c r="D418" s="46">
        <v>0</v>
      </c>
      <c r="E418" s="46">
        <v>0</v>
      </c>
      <c r="F418" s="46">
        <v>0</v>
      </c>
      <c r="H418" s="3" t="str">
        <f t="shared" si="30"/>
        <v>11501</v>
      </c>
      <c r="K418" s="189">
        <f t="shared" si="31"/>
        <v>0</v>
      </c>
    </row>
    <row r="419" spans="1:11" x14ac:dyDescent="0.25">
      <c r="A419" s="443" t="s">
        <v>1420</v>
      </c>
      <c r="B419" s="378" t="s">
        <v>455</v>
      </c>
      <c r="C419" s="46">
        <v>0</v>
      </c>
      <c r="D419" s="46">
        <v>0</v>
      </c>
      <c r="E419" s="46">
        <v>0</v>
      </c>
      <c r="F419" s="46">
        <v>0</v>
      </c>
      <c r="H419" s="3" t="str">
        <f t="shared" si="30"/>
        <v>11502</v>
      </c>
      <c r="K419" s="189">
        <f t="shared" si="31"/>
        <v>0</v>
      </c>
    </row>
    <row r="420" spans="1:11" x14ac:dyDescent="0.25">
      <c r="A420" s="443" t="s">
        <v>1421</v>
      </c>
      <c r="B420" s="378" t="s">
        <v>456</v>
      </c>
      <c r="C420" s="46">
        <v>0</v>
      </c>
      <c r="D420" s="46">
        <v>0</v>
      </c>
      <c r="E420" s="46">
        <v>0</v>
      </c>
      <c r="F420" s="46">
        <v>0</v>
      </c>
      <c r="H420" s="3" t="str">
        <f t="shared" si="30"/>
        <v>11502</v>
      </c>
      <c r="K420" s="189">
        <f t="shared" si="31"/>
        <v>0</v>
      </c>
    </row>
    <row r="421" spans="1:11" x14ac:dyDescent="0.25">
      <c r="A421" s="443" t="s">
        <v>1422</v>
      </c>
      <c r="B421" s="378" t="s">
        <v>457</v>
      </c>
      <c r="C421" s="46">
        <v>0</v>
      </c>
      <c r="D421" s="46">
        <v>0</v>
      </c>
      <c r="E421" s="46">
        <v>0</v>
      </c>
      <c r="F421" s="46">
        <v>0</v>
      </c>
      <c r="H421" s="3" t="str">
        <f t="shared" si="30"/>
        <v>11502</v>
      </c>
      <c r="K421" s="189">
        <f t="shared" si="31"/>
        <v>0</v>
      </c>
    </row>
    <row r="422" spans="1:11" x14ac:dyDescent="0.25">
      <c r="A422" s="443" t="s">
        <v>1423</v>
      </c>
      <c r="B422" s="378" t="s">
        <v>458</v>
      </c>
      <c r="C422" s="46">
        <v>0</v>
      </c>
      <c r="D422" s="46">
        <v>0</v>
      </c>
      <c r="E422" s="46">
        <v>0</v>
      </c>
      <c r="F422" s="46">
        <v>0</v>
      </c>
      <c r="H422" s="3" t="str">
        <f t="shared" si="30"/>
        <v>11502</v>
      </c>
      <c r="K422" s="189">
        <f t="shared" si="31"/>
        <v>0</v>
      </c>
    </row>
    <row r="423" spans="1:11" x14ac:dyDescent="0.25">
      <c r="A423" s="443" t="s">
        <v>1424</v>
      </c>
      <c r="B423" s="378" t="s">
        <v>459</v>
      </c>
      <c r="C423" s="46">
        <v>0</v>
      </c>
      <c r="D423" s="46">
        <v>0</v>
      </c>
      <c r="E423" s="46">
        <v>0</v>
      </c>
      <c r="F423" s="46">
        <v>0</v>
      </c>
      <c r="H423" s="3" t="str">
        <f t="shared" si="30"/>
        <v>11502</v>
      </c>
      <c r="K423" s="189">
        <f t="shared" si="31"/>
        <v>0</v>
      </c>
    </row>
    <row r="424" spans="1:11" x14ac:dyDescent="0.25">
      <c r="A424" s="443" t="s">
        <v>1425</v>
      </c>
      <c r="B424" s="378" t="s">
        <v>460</v>
      </c>
      <c r="C424" s="46">
        <v>0</v>
      </c>
      <c r="D424" s="46">
        <v>0</v>
      </c>
      <c r="E424" s="46">
        <v>0</v>
      </c>
      <c r="F424" s="46">
        <v>0</v>
      </c>
      <c r="H424" s="3" t="str">
        <f t="shared" si="30"/>
        <v>11502</v>
      </c>
      <c r="K424" s="189">
        <f t="shared" si="31"/>
        <v>0</v>
      </c>
    </row>
    <row r="425" spans="1:11" x14ac:dyDescent="0.25">
      <c r="A425" s="443" t="s">
        <v>1426</v>
      </c>
      <c r="B425" s="378" t="s">
        <v>461</v>
      </c>
      <c r="C425" s="46">
        <v>0</v>
      </c>
      <c r="D425" s="46">
        <v>0</v>
      </c>
      <c r="E425" s="46">
        <v>0</v>
      </c>
      <c r="F425" s="46">
        <v>0</v>
      </c>
      <c r="H425" s="3" t="str">
        <f t="shared" si="30"/>
        <v>11502</v>
      </c>
      <c r="K425" s="189">
        <f t="shared" si="31"/>
        <v>0</v>
      </c>
    </row>
    <row r="426" spans="1:11" x14ac:dyDescent="0.25">
      <c r="A426" s="443" t="s">
        <v>1427</v>
      </c>
      <c r="B426" s="378" t="s">
        <v>462</v>
      </c>
      <c r="C426" s="46">
        <v>0</v>
      </c>
      <c r="D426" s="46">
        <v>0</v>
      </c>
      <c r="E426" s="46">
        <v>0</v>
      </c>
      <c r="F426" s="46">
        <v>0</v>
      </c>
      <c r="H426" s="3" t="str">
        <f t="shared" si="30"/>
        <v>11502</v>
      </c>
      <c r="K426" s="189">
        <f t="shared" si="31"/>
        <v>0</v>
      </c>
    </row>
    <row r="427" spans="1:11" x14ac:dyDescent="0.25">
      <c r="A427" s="443" t="s">
        <v>1428</v>
      </c>
      <c r="B427" s="378" t="s">
        <v>463</v>
      </c>
      <c r="C427" s="46">
        <v>0</v>
      </c>
      <c r="D427" s="46">
        <v>0</v>
      </c>
      <c r="E427" s="46">
        <v>0</v>
      </c>
      <c r="F427" s="46">
        <v>0</v>
      </c>
      <c r="H427" s="3" t="str">
        <f t="shared" si="30"/>
        <v>11502</v>
      </c>
      <c r="K427" s="189">
        <f t="shared" si="31"/>
        <v>0</v>
      </c>
    </row>
    <row r="428" spans="1:11" x14ac:dyDescent="0.25">
      <c r="A428" s="443" t="s">
        <v>1429</v>
      </c>
      <c r="B428" s="378" t="s">
        <v>464</v>
      </c>
      <c r="C428" s="46">
        <v>0</v>
      </c>
      <c r="D428" s="46">
        <v>100</v>
      </c>
      <c r="E428" s="46">
        <v>100</v>
      </c>
      <c r="F428" s="46">
        <v>-100</v>
      </c>
      <c r="H428" s="3" t="str">
        <f t="shared" si="30"/>
        <v>11502</v>
      </c>
      <c r="K428" s="189">
        <f t="shared" si="31"/>
        <v>0</v>
      </c>
    </row>
    <row r="429" spans="1:11" x14ac:dyDescent="0.25">
      <c r="A429" s="443" t="s">
        <v>1430</v>
      </c>
      <c r="B429" s="378" t="s">
        <v>465</v>
      </c>
      <c r="C429" s="46">
        <v>180</v>
      </c>
      <c r="D429" s="46">
        <v>700</v>
      </c>
      <c r="E429" s="46">
        <v>700</v>
      </c>
      <c r="F429" s="46">
        <v>-520</v>
      </c>
      <c r="H429" s="3" t="str">
        <f t="shared" si="30"/>
        <v>11502</v>
      </c>
      <c r="K429" s="189">
        <f t="shared" si="31"/>
        <v>0</v>
      </c>
    </row>
    <row r="430" spans="1:11" x14ac:dyDescent="0.25">
      <c r="A430" s="443" t="s">
        <v>1431</v>
      </c>
      <c r="B430" s="378" t="s">
        <v>466</v>
      </c>
      <c r="C430" s="46">
        <v>0</v>
      </c>
      <c r="D430" s="46">
        <v>500</v>
      </c>
      <c r="E430" s="46">
        <v>500</v>
      </c>
      <c r="F430" s="46">
        <v>-500</v>
      </c>
      <c r="H430" s="3" t="str">
        <f t="shared" si="30"/>
        <v>11502</v>
      </c>
      <c r="K430" s="189">
        <f t="shared" si="31"/>
        <v>0</v>
      </c>
    </row>
    <row r="431" spans="1:11" x14ac:dyDescent="0.25">
      <c r="A431" s="443" t="s">
        <v>1432</v>
      </c>
      <c r="B431" s="378" t="s">
        <v>467</v>
      </c>
      <c r="C431" s="46">
        <v>0</v>
      </c>
      <c r="D431" s="46">
        <v>0</v>
      </c>
      <c r="E431" s="46">
        <v>0</v>
      </c>
      <c r="F431" s="46">
        <v>0</v>
      </c>
      <c r="H431" s="3" t="str">
        <f t="shared" si="30"/>
        <v>11502</v>
      </c>
      <c r="K431" s="189">
        <f t="shared" si="31"/>
        <v>0</v>
      </c>
    </row>
    <row r="432" spans="1:11" x14ac:dyDescent="0.25">
      <c r="A432" s="443" t="s">
        <v>1433</v>
      </c>
      <c r="B432" s="378" t="s">
        <v>468</v>
      </c>
      <c r="C432" s="46">
        <v>4179.72</v>
      </c>
      <c r="D432" s="46">
        <v>9400</v>
      </c>
      <c r="E432" s="46">
        <v>9400</v>
      </c>
      <c r="F432" s="46">
        <v>-5220.28</v>
      </c>
      <c r="H432" s="3" t="str">
        <f t="shared" si="30"/>
        <v>11502</v>
      </c>
      <c r="K432" s="189">
        <f t="shared" si="31"/>
        <v>0</v>
      </c>
    </row>
    <row r="433" spans="1:11" x14ac:dyDescent="0.25">
      <c r="A433" s="443" t="s">
        <v>1434</v>
      </c>
      <c r="B433" s="378" t="s">
        <v>469</v>
      </c>
      <c r="C433" s="46">
        <v>0</v>
      </c>
      <c r="D433" s="46">
        <v>0</v>
      </c>
      <c r="E433" s="46">
        <v>0</v>
      </c>
      <c r="F433" s="46">
        <v>0</v>
      </c>
      <c r="H433" s="3" t="str">
        <f t="shared" si="30"/>
        <v>11502</v>
      </c>
      <c r="K433" s="189">
        <f t="shared" si="31"/>
        <v>0</v>
      </c>
    </row>
    <row r="434" spans="1:11" x14ac:dyDescent="0.25">
      <c r="A434" s="443" t="s">
        <v>1435</v>
      </c>
      <c r="B434" s="378" t="s">
        <v>470</v>
      </c>
      <c r="C434" s="46">
        <v>0</v>
      </c>
      <c r="D434" s="46">
        <v>0</v>
      </c>
      <c r="E434" s="46">
        <v>0</v>
      </c>
      <c r="F434" s="46">
        <v>0</v>
      </c>
      <c r="H434" s="3" t="str">
        <f t="shared" si="30"/>
        <v>11502</v>
      </c>
      <c r="K434" s="189">
        <f t="shared" si="31"/>
        <v>0</v>
      </c>
    </row>
    <row r="435" spans="1:11" x14ac:dyDescent="0.25">
      <c r="A435" s="443" t="s">
        <v>1436</v>
      </c>
      <c r="B435" s="378" t="s">
        <v>471</v>
      </c>
      <c r="C435" s="46">
        <v>0</v>
      </c>
      <c r="D435" s="46">
        <v>0</v>
      </c>
      <c r="E435" s="46">
        <v>0</v>
      </c>
      <c r="F435" s="46">
        <v>0</v>
      </c>
      <c r="H435" s="3" t="str">
        <f t="shared" si="30"/>
        <v>11502</v>
      </c>
      <c r="K435" s="189">
        <f t="shared" si="31"/>
        <v>0</v>
      </c>
    </row>
    <row r="436" spans="1:11" x14ac:dyDescent="0.25">
      <c r="A436" s="443" t="s">
        <v>1437</v>
      </c>
      <c r="B436" s="378" t="s">
        <v>472</v>
      </c>
      <c r="C436" s="46">
        <v>0</v>
      </c>
      <c r="D436" s="46">
        <v>2300</v>
      </c>
      <c r="E436" s="46">
        <v>2300</v>
      </c>
      <c r="F436" s="46">
        <v>-2300</v>
      </c>
      <c r="H436" s="3" t="str">
        <f t="shared" si="30"/>
        <v>11502</v>
      </c>
      <c r="K436" s="189">
        <f t="shared" si="31"/>
        <v>0</v>
      </c>
    </row>
    <row r="437" spans="1:11" x14ac:dyDescent="0.25">
      <c r="A437" s="443" t="s">
        <v>1438</v>
      </c>
      <c r="B437" s="378" t="s">
        <v>473</v>
      </c>
      <c r="C437" s="46">
        <v>0</v>
      </c>
      <c r="D437" s="46">
        <v>300</v>
      </c>
      <c r="E437" s="46">
        <v>300</v>
      </c>
      <c r="F437" s="46">
        <v>-300</v>
      </c>
      <c r="H437" s="3" t="str">
        <f t="shared" si="30"/>
        <v>11502</v>
      </c>
      <c r="K437" s="189">
        <f t="shared" si="31"/>
        <v>0</v>
      </c>
    </row>
    <row r="438" spans="1:11" x14ac:dyDescent="0.25">
      <c r="A438" s="443" t="s">
        <v>1439</v>
      </c>
      <c r="B438" s="378" t="s">
        <v>474</v>
      </c>
      <c r="C438" s="46">
        <v>0</v>
      </c>
      <c r="D438" s="46">
        <v>0</v>
      </c>
      <c r="E438" s="46">
        <v>0</v>
      </c>
      <c r="F438" s="46">
        <v>0</v>
      </c>
      <c r="H438" s="3" t="str">
        <f t="shared" si="30"/>
        <v>11502</v>
      </c>
      <c r="K438" s="189">
        <f t="shared" si="31"/>
        <v>0</v>
      </c>
    </row>
    <row r="439" spans="1:11" x14ac:dyDescent="0.25">
      <c r="A439" s="443" t="s">
        <v>1440</v>
      </c>
      <c r="B439" s="378" t="s">
        <v>475</v>
      </c>
      <c r="C439" s="46">
        <v>30</v>
      </c>
      <c r="D439" s="46">
        <v>500</v>
      </c>
      <c r="E439" s="46">
        <v>500</v>
      </c>
      <c r="F439" s="46">
        <v>-470</v>
      </c>
      <c r="H439" s="3" t="str">
        <f t="shared" si="30"/>
        <v>11502</v>
      </c>
      <c r="K439" s="189">
        <f t="shared" si="31"/>
        <v>0</v>
      </c>
    </row>
    <row r="440" spans="1:11" x14ac:dyDescent="0.25">
      <c r="A440" s="443" t="s">
        <v>1441</v>
      </c>
      <c r="B440" s="378" t="s">
        <v>476</v>
      </c>
      <c r="C440" s="46">
        <v>0</v>
      </c>
      <c r="D440" s="46">
        <v>0</v>
      </c>
      <c r="E440" s="46">
        <v>0</v>
      </c>
      <c r="F440" s="46">
        <v>0</v>
      </c>
      <c r="H440" s="3" t="str">
        <f t="shared" si="30"/>
        <v>11502</v>
      </c>
      <c r="K440" s="189">
        <f t="shared" si="31"/>
        <v>0</v>
      </c>
    </row>
    <row r="441" spans="1:11" x14ac:dyDescent="0.25">
      <c r="A441" s="443" t="s">
        <v>1442</v>
      </c>
      <c r="B441" s="378" t="s">
        <v>477</v>
      </c>
      <c r="C441" s="46">
        <v>292.49</v>
      </c>
      <c r="D441" s="46">
        <v>0</v>
      </c>
      <c r="E441" s="46">
        <v>0</v>
      </c>
      <c r="F441" s="46">
        <v>290.49</v>
      </c>
      <c r="H441" s="3" t="str">
        <f t="shared" si="30"/>
        <v>11502</v>
      </c>
      <c r="K441" s="189">
        <f t="shared" si="31"/>
        <v>0</v>
      </c>
    </row>
    <row r="442" spans="1:11" x14ac:dyDescent="0.25">
      <c r="A442" s="443" t="s">
        <v>1443</v>
      </c>
      <c r="B442" s="378" t="s">
        <v>478</v>
      </c>
      <c r="C442" s="46">
        <v>0</v>
      </c>
      <c r="D442" s="46">
        <v>0</v>
      </c>
      <c r="E442" s="46">
        <v>0</v>
      </c>
      <c r="F442" s="46">
        <v>0</v>
      </c>
      <c r="H442" s="3" t="str">
        <f t="shared" si="30"/>
        <v>11502</v>
      </c>
      <c r="K442" s="189">
        <f t="shared" si="31"/>
        <v>0</v>
      </c>
    </row>
    <row r="443" spans="1:11" x14ac:dyDescent="0.25">
      <c r="A443" s="443" t="s">
        <v>1444</v>
      </c>
      <c r="B443" s="378" t="s">
        <v>479</v>
      </c>
      <c r="C443" s="46">
        <v>0</v>
      </c>
      <c r="D443" s="46">
        <v>0</v>
      </c>
      <c r="E443" s="46">
        <v>0</v>
      </c>
      <c r="F443" s="46">
        <v>0</v>
      </c>
      <c r="H443" s="3" t="str">
        <f t="shared" si="30"/>
        <v>11502</v>
      </c>
      <c r="K443" s="189">
        <f t="shared" si="31"/>
        <v>0</v>
      </c>
    </row>
    <row r="444" spans="1:11" x14ac:dyDescent="0.25">
      <c r="A444" s="443" t="s">
        <v>1445</v>
      </c>
      <c r="B444" s="378" t="s">
        <v>480</v>
      </c>
      <c r="C444" s="46">
        <v>0</v>
      </c>
      <c r="D444" s="46">
        <v>0</v>
      </c>
      <c r="E444" s="46">
        <v>0</v>
      </c>
      <c r="F444" s="46">
        <v>0</v>
      </c>
      <c r="H444" s="3" t="str">
        <f t="shared" si="30"/>
        <v>11502</v>
      </c>
      <c r="K444" s="189">
        <f t="shared" si="31"/>
        <v>0</v>
      </c>
    </row>
    <row r="445" spans="1:11" x14ac:dyDescent="0.25">
      <c r="A445" s="443" t="s">
        <v>1446</v>
      </c>
      <c r="B445" s="378" t="s">
        <v>481</v>
      </c>
      <c r="C445" s="46">
        <v>0</v>
      </c>
      <c r="D445" s="46">
        <v>600</v>
      </c>
      <c r="E445" s="46">
        <v>600</v>
      </c>
      <c r="F445" s="46">
        <v>-600</v>
      </c>
      <c r="H445" s="3" t="str">
        <f t="shared" si="30"/>
        <v>11502</v>
      </c>
      <c r="K445" s="189">
        <f t="shared" si="31"/>
        <v>0</v>
      </c>
    </row>
    <row r="446" spans="1:11" x14ac:dyDescent="0.25">
      <c r="A446" s="443" t="s">
        <v>1447</v>
      </c>
      <c r="B446" s="378" t="s">
        <v>482</v>
      </c>
      <c r="C446" s="46">
        <v>0</v>
      </c>
      <c r="D446" s="46">
        <v>0</v>
      </c>
      <c r="E446" s="46">
        <v>0</v>
      </c>
      <c r="F446" s="46">
        <v>0</v>
      </c>
      <c r="H446" s="3" t="str">
        <f t="shared" si="30"/>
        <v>11502</v>
      </c>
      <c r="K446" s="189">
        <f t="shared" si="31"/>
        <v>0</v>
      </c>
    </row>
    <row r="447" spans="1:11" x14ac:dyDescent="0.25">
      <c r="A447" s="443" t="s">
        <v>1448</v>
      </c>
      <c r="B447" s="378" t="s">
        <v>483</v>
      </c>
      <c r="C447" s="46">
        <v>1682.8</v>
      </c>
      <c r="D447" s="46">
        <v>1000</v>
      </c>
      <c r="E447" s="46">
        <v>1000</v>
      </c>
      <c r="F447" s="46">
        <v>682.8</v>
      </c>
      <c r="H447" s="3" t="str">
        <f t="shared" si="30"/>
        <v>11502</v>
      </c>
      <c r="K447" s="189">
        <f t="shared" si="31"/>
        <v>0</v>
      </c>
    </row>
    <row r="448" spans="1:11" x14ac:dyDescent="0.25">
      <c r="A448" s="443" t="s">
        <v>1449</v>
      </c>
      <c r="B448" s="378" t="s">
        <v>484</v>
      </c>
      <c r="C448" s="46">
        <v>254.99</v>
      </c>
      <c r="D448" s="46">
        <v>1000</v>
      </c>
      <c r="E448" s="46">
        <v>1000</v>
      </c>
      <c r="F448" s="46">
        <v>-745.01</v>
      </c>
      <c r="H448" s="3" t="str">
        <f t="shared" si="30"/>
        <v>11502</v>
      </c>
      <c r="K448" s="189">
        <f t="shared" si="31"/>
        <v>0</v>
      </c>
    </row>
    <row r="449" spans="1:11" x14ac:dyDescent="0.25">
      <c r="A449" s="443" t="s">
        <v>1450</v>
      </c>
      <c r="B449" s="378" t="s">
        <v>485</v>
      </c>
      <c r="C449" s="46">
        <v>0</v>
      </c>
      <c r="D449" s="46">
        <v>0</v>
      </c>
      <c r="E449" s="46">
        <v>0</v>
      </c>
      <c r="F449" s="46">
        <v>0</v>
      </c>
      <c r="H449" s="3" t="str">
        <f t="shared" si="30"/>
        <v>11502</v>
      </c>
      <c r="K449" s="189">
        <f t="shared" si="31"/>
        <v>0</v>
      </c>
    </row>
    <row r="450" spans="1:11" x14ac:dyDescent="0.25">
      <c r="A450" s="443" t="s">
        <v>1451</v>
      </c>
      <c r="B450" s="378" t="s">
        <v>486</v>
      </c>
      <c r="C450" s="46">
        <v>0</v>
      </c>
      <c r="D450" s="46">
        <v>0</v>
      </c>
      <c r="E450" s="46">
        <v>0</v>
      </c>
      <c r="F450" s="46">
        <v>0</v>
      </c>
      <c r="H450" s="3" t="str">
        <f t="shared" si="30"/>
        <v>11502</v>
      </c>
      <c r="K450" s="189">
        <f t="shared" si="31"/>
        <v>0</v>
      </c>
    </row>
    <row r="451" spans="1:11" x14ac:dyDescent="0.25">
      <c r="A451" s="443" t="s">
        <v>1452</v>
      </c>
      <c r="B451" s="378" t="s">
        <v>487</v>
      </c>
      <c r="C451" s="46">
        <v>0</v>
      </c>
      <c r="D451" s="46">
        <v>0</v>
      </c>
      <c r="E451" s="46">
        <v>0</v>
      </c>
      <c r="F451" s="46">
        <v>0</v>
      </c>
      <c r="H451" s="3" t="str">
        <f t="shared" si="30"/>
        <v>11502</v>
      </c>
      <c r="K451" s="189">
        <f t="shared" si="31"/>
        <v>0</v>
      </c>
    </row>
    <row r="452" spans="1:11" x14ac:dyDescent="0.25">
      <c r="A452" s="443" t="s">
        <v>1453</v>
      </c>
      <c r="B452" s="378" t="s">
        <v>488</v>
      </c>
      <c r="C452" s="46">
        <v>0</v>
      </c>
      <c r="D452" s="46">
        <v>0</v>
      </c>
      <c r="E452" s="46">
        <v>0</v>
      </c>
      <c r="F452" s="46">
        <v>0</v>
      </c>
      <c r="H452" s="3" t="str">
        <f t="shared" si="30"/>
        <v>11502</v>
      </c>
      <c r="K452" s="189">
        <f t="shared" si="31"/>
        <v>0</v>
      </c>
    </row>
    <row r="453" spans="1:11" x14ac:dyDescent="0.25">
      <c r="A453" s="443" t="s">
        <v>1454</v>
      </c>
      <c r="B453" s="378" t="s">
        <v>489</v>
      </c>
      <c r="C453" s="46">
        <v>0</v>
      </c>
      <c r="D453" s="46">
        <v>0</v>
      </c>
      <c r="E453" s="46">
        <v>0</v>
      </c>
      <c r="F453" s="46">
        <v>0</v>
      </c>
      <c r="H453" s="3" t="str">
        <f t="shared" si="30"/>
        <v>11502</v>
      </c>
      <c r="K453" s="189">
        <f t="shared" si="31"/>
        <v>0</v>
      </c>
    </row>
    <row r="454" spans="1:11" x14ac:dyDescent="0.25">
      <c r="A454" s="443" t="s">
        <v>1455</v>
      </c>
      <c r="B454" s="378" t="s">
        <v>490</v>
      </c>
      <c r="C454" s="46">
        <v>0</v>
      </c>
      <c r="D454" s="46">
        <v>-12200</v>
      </c>
      <c r="E454" s="46">
        <v>-12200</v>
      </c>
      <c r="F454" s="46">
        <v>12200</v>
      </c>
      <c r="H454" s="3" t="str">
        <f t="shared" si="30"/>
        <v>11502</v>
      </c>
      <c r="K454" s="189">
        <f t="shared" si="31"/>
        <v>0</v>
      </c>
    </row>
    <row r="455" spans="1:11" x14ac:dyDescent="0.25">
      <c r="A455" s="443" t="s">
        <v>1456</v>
      </c>
      <c r="B455" s="378" t="s">
        <v>491</v>
      </c>
      <c r="C455" s="46">
        <v>0</v>
      </c>
      <c r="D455" s="46">
        <v>0</v>
      </c>
      <c r="E455" s="46">
        <v>0</v>
      </c>
      <c r="F455" s="46">
        <v>0</v>
      </c>
      <c r="H455" s="3" t="str">
        <f t="shared" si="30"/>
        <v>11502</v>
      </c>
      <c r="K455" s="189">
        <f t="shared" si="31"/>
        <v>0</v>
      </c>
    </row>
    <row r="456" spans="1:11" x14ac:dyDescent="0.25">
      <c r="A456" s="443" t="s">
        <v>1457</v>
      </c>
      <c r="B456" s="378" t="s">
        <v>492</v>
      </c>
      <c r="C456" s="46">
        <v>0</v>
      </c>
      <c r="D456" s="46">
        <v>0</v>
      </c>
      <c r="E456" s="46">
        <v>0</v>
      </c>
      <c r="F456" s="46">
        <v>0</v>
      </c>
      <c r="H456" s="3" t="str">
        <f t="shared" si="30"/>
        <v>11502</v>
      </c>
      <c r="K456" s="189">
        <f t="shared" si="31"/>
        <v>0</v>
      </c>
    </row>
    <row r="457" spans="1:11" x14ac:dyDescent="0.25">
      <c r="A457" s="443" t="s">
        <v>1458</v>
      </c>
      <c r="B457" s="378" t="s">
        <v>493</v>
      </c>
      <c r="C457" s="46">
        <v>0</v>
      </c>
      <c r="D457" s="46">
        <v>-500</v>
      </c>
      <c r="E457" s="46">
        <v>-500</v>
      </c>
      <c r="F457" s="46">
        <v>500</v>
      </c>
      <c r="H457" s="3" t="str">
        <f t="shared" si="30"/>
        <v>11502</v>
      </c>
      <c r="K457" s="189">
        <f t="shared" si="31"/>
        <v>0</v>
      </c>
    </row>
    <row r="458" spans="1:11" x14ac:dyDescent="0.25">
      <c r="A458" s="443" t="s">
        <v>1459</v>
      </c>
      <c r="B458" s="378" t="s">
        <v>494</v>
      </c>
      <c r="C458" s="46">
        <v>0</v>
      </c>
      <c r="D458" s="46">
        <v>0</v>
      </c>
      <c r="E458" s="46">
        <v>0</v>
      </c>
      <c r="F458" s="46">
        <v>0</v>
      </c>
      <c r="H458" s="3" t="str">
        <f t="shared" ref="H458:H521" si="32">LEFT(A458,5)</f>
        <v>11502</v>
      </c>
      <c r="K458" s="189">
        <f t="shared" si="31"/>
        <v>0</v>
      </c>
    </row>
    <row r="459" spans="1:11" x14ac:dyDescent="0.25">
      <c r="A459" s="443" t="s">
        <v>1460</v>
      </c>
      <c r="B459" s="378" t="s">
        <v>495</v>
      </c>
      <c r="C459" s="46">
        <v>0</v>
      </c>
      <c r="D459" s="46">
        <v>0</v>
      </c>
      <c r="E459" s="46">
        <v>0</v>
      </c>
      <c r="F459" s="46">
        <v>0</v>
      </c>
      <c r="H459" s="3" t="str">
        <f t="shared" si="32"/>
        <v>11502</v>
      </c>
      <c r="K459" s="189">
        <f t="shared" si="31"/>
        <v>0</v>
      </c>
    </row>
    <row r="460" spans="1:11" x14ac:dyDescent="0.25">
      <c r="A460" s="443" t="s">
        <v>1461</v>
      </c>
      <c r="B460" s="378" t="s">
        <v>496</v>
      </c>
      <c r="C460" s="46">
        <v>0</v>
      </c>
      <c r="D460" s="46">
        <v>0</v>
      </c>
      <c r="E460" s="46">
        <v>0</v>
      </c>
      <c r="F460" s="46">
        <v>0</v>
      </c>
      <c r="H460" s="3" t="str">
        <f t="shared" si="32"/>
        <v>11503</v>
      </c>
      <c r="K460" s="189">
        <f t="shared" si="31"/>
        <v>0</v>
      </c>
    </row>
    <row r="461" spans="1:11" x14ac:dyDescent="0.25">
      <c r="A461" s="443" t="s">
        <v>1462</v>
      </c>
      <c r="B461" s="378" t="s">
        <v>497</v>
      </c>
      <c r="C461" s="46">
        <v>0</v>
      </c>
      <c r="D461" s="46">
        <v>0</v>
      </c>
      <c r="E461" s="46">
        <v>0</v>
      </c>
      <c r="F461" s="46">
        <v>0</v>
      </c>
      <c r="H461" s="3" t="str">
        <f t="shared" si="32"/>
        <v>11503</v>
      </c>
      <c r="K461" s="189">
        <f t="shared" si="31"/>
        <v>0</v>
      </c>
    </row>
    <row r="462" spans="1:11" x14ac:dyDescent="0.25">
      <c r="A462" s="443" t="s">
        <v>1463</v>
      </c>
      <c r="B462" s="378" t="s">
        <v>498</v>
      </c>
      <c r="C462" s="46">
        <v>0</v>
      </c>
      <c r="D462" s="46">
        <v>0</v>
      </c>
      <c r="E462" s="46">
        <v>0</v>
      </c>
      <c r="F462" s="46">
        <v>0</v>
      </c>
      <c r="H462" s="3" t="str">
        <f t="shared" si="32"/>
        <v>11503</v>
      </c>
      <c r="K462" s="189">
        <f t="shared" si="31"/>
        <v>0</v>
      </c>
    </row>
    <row r="463" spans="1:11" x14ac:dyDescent="0.25">
      <c r="A463" s="443" t="s">
        <v>1464</v>
      </c>
      <c r="B463" s="378" t="s">
        <v>499</v>
      </c>
      <c r="C463" s="46">
        <v>0</v>
      </c>
      <c r="D463" s="46">
        <v>0</v>
      </c>
      <c r="E463" s="46">
        <v>0</v>
      </c>
      <c r="F463" s="46">
        <v>0</v>
      </c>
      <c r="H463" s="3" t="str">
        <f t="shared" si="32"/>
        <v>11503</v>
      </c>
      <c r="K463" s="189">
        <f t="shared" si="31"/>
        <v>0</v>
      </c>
    </row>
    <row r="464" spans="1:11" x14ac:dyDescent="0.25">
      <c r="A464" s="443" t="s">
        <v>1465</v>
      </c>
      <c r="B464" s="378" t="s">
        <v>500</v>
      </c>
      <c r="C464" s="46">
        <v>0</v>
      </c>
      <c r="D464" s="46">
        <v>0</v>
      </c>
      <c r="E464" s="46">
        <v>0</v>
      </c>
      <c r="F464" s="46">
        <v>0</v>
      </c>
      <c r="H464" s="3" t="str">
        <f t="shared" si="32"/>
        <v>11503</v>
      </c>
      <c r="K464" s="189">
        <f t="shared" si="31"/>
        <v>0</v>
      </c>
    </row>
    <row r="465" spans="1:11" x14ac:dyDescent="0.25">
      <c r="A465" s="443" t="s">
        <v>1466</v>
      </c>
      <c r="B465" s="378" t="s">
        <v>501</v>
      </c>
      <c r="C465" s="46">
        <v>0</v>
      </c>
      <c r="D465" s="46">
        <v>0</v>
      </c>
      <c r="E465" s="46">
        <v>0</v>
      </c>
      <c r="F465" s="46">
        <v>0</v>
      </c>
      <c r="H465" s="3" t="str">
        <f t="shared" si="32"/>
        <v>11503</v>
      </c>
      <c r="K465" s="189">
        <f t="shared" si="31"/>
        <v>0</v>
      </c>
    </row>
    <row r="466" spans="1:11" x14ac:dyDescent="0.25">
      <c r="A466" s="443" t="s">
        <v>1467</v>
      </c>
      <c r="B466" s="378" t="s">
        <v>502</v>
      </c>
      <c r="C466" s="46">
        <v>0</v>
      </c>
      <c r="D466" s="46">
        <v>0</v>
      </c>
      <c r="E466" s="46">
        <v>0</v>
      </c>
      <c r="F466" s="46">
        <v>0</v>
      </c>
      <c r="H466" s="3" t="str">
        <f t="shared" si="32"/>
        <v>11503</v>
      </c>
      <c r="K466" s="189">
        <f t="shared" si="31"/>
        <v>0</v>
      </c>
    </row>
    <row r="467" spans="1:11" x14ac:dyDescent="0.25">
      <c r="A467" s="443" t="s">
        <v>1468</v>
      </c>
      <c r="B467" s="378" t="s">
        <v>503</v>
      </c>
      <c r="C467" s="46">
        <v>0</v>
      </c>
      <c r="D467" s="46">
        <v>0</v>
      </c>
      <c r="E467" s="46">
        <v>0</v>
      </c>
      <c r="F467" s="46">
        <v>0</v>
      </c>
      <c r="H467" s="3" t="str">
        <f t="shared" si="32"/>
        <v>11503</v>
      </c>
      <c r="K467" s="189">
        <f t="shared" si="31"/>
        <v>0</v>
      </c>
    </row>
    <row r="468" spans="1:11" x14ac:dyDescent="0.25">
      <c r="A468" s="443" t="s">
        <v>1469</v>
      </c>
      <c r="B468" s="378" t="s">
        <v>504</v>
      </c>
      <c r="C468" s="46">
        <v>0</v>
      </c>
      <c r="D468" s="46">
        <v>0</v>
      </c>
      <c r="E468" s="46">
        <v>0</v>
      </c>
      <c r="F468" s="46">
        <v>0</v>
      </c>
      <c r="H468" s="3" t="str">
        <f t="shared" si="32"/>
        <v>11503</v>
      </c>
      <c r="K468" s="189">
        <f t="shared" si="31"/>
        <v>0</v>
      </c>
    </row>
    <row r="469" spans="1:11" x14ac:dyDescent="0.25">
      <c r="A469" s="443" t="s">
        <v>1470</v>
      </c>
      <c r="B469" s="378" t="s">
        <v>505</v>
      </c>
      <c r="C469" s="46">
        <v>0</v>
      </c>
      <c r="D469" s="46">
        <v>100</v>
      </c>
      <c r="E469" s="46">
        <v>100</v>
      </c>
      <c r="F469" s="46">
        <v>-100</v>
      </c>
      <c r="H469" s="3" t="str">
        <f t="shared" si="32"/>
        <v>11503</v>
      </c>
      <c r="K469" s="189">
        <f t="shared" si="31"/>
        <v>0</v>
      </c>
    </row>
    <row r="470" spans="1:11" x14ac:dyDescent="0.25">
      <c r="A470" s="443" t="s">
        <v>1471</v>
      </c>
      <c r="B470" s="378" t="s">
        <v>506</v>
      </c>
      <c r="C470" s="46">
        <v>157.5</v>
      </c>
      <c r="D470" s="46">
        <v>600</v>
      </c>
      <c r="E470" s="46">
        <v>600</v>
      </c>
      <c r="F470" s="46">
        <v>-442.5</v>
      </c>
      <c r="H470" s="3" t="str">
        <f t="shared" si="32"/>
        <v>11503</v>
      </c>
      <c r="K470" s="189">
        <f t="shared" si="31"/>
        <v>0</v>
      </c>
    </row>
    <row r="471" spans="1:11" x14ac:dyDescent="0.25">
      <c r="A471" s="443" t="s">
        <v>1472</v>
      </c>
      <c r="B471" s="378" t="s">
        <v>507</v>
      </c>
      <c r="C471" s="46">
        <v>0</v>
      </c>
      <c r="D471" s="46">
        <v>300</v>
      </c>
      <c r="E471" s="46">
        <v>300</v>
      </c>
      <c r="F471" s="46">
        <v>-300</v>
      </c>
      <c r="H471" s="3" t="str">
        <f t="shared" si="32"/>
        <v>11503</v>
      </c>
      <c r="K471" s="189">
        <f t="shared" si="31"/>
        <v>0</v>
      </c>
    </row>
    <row r="472" spans="1:11" x14ac:dyDescent="0.25">
      <c r="A472" s="443" t="s">
        <v>1473</v>
      </c>
      <c r="B472" s="378" t="s">
        <v>508</v>
      </c>
      <c r="C472" s="46">
        <v>0</v>
      </c>
      <c r="D472" s="46">
        <v>0</v>
      </c>
      <c r="E472" s="46">
        <v>0</v>
      </c>
      <c r="F472" s="46">
        <v>0</v>
      </c>
      <c r="H472" s="3" t="str">
        <f t="shared" si="32"/>
        <v>11503</v>
      </c>
      <c r="K472" s="189">
        <f t="shared" si="31"/>
        <v>0</v>
      </c>
    </row>
    <row r="473" spans="1:11" x14ac:dyDescent="0.25">
      <c r="A473" s="443" t="s">
        <v>1474</v>
      </c>
      <c r="B473" s="378" t="s">
        <v>509</v>
      </c>
      <c r="C473" s="46">
        <v>4770.3100000000004</v>
      </c>
      <c r="D473" s="46">
        <v>12300</v>
      </c>
      <c r="E473" s="46">
        <v>12300</v>
      </c>
      <c r="F473" s="46">
        <v>-7529.69</v>
      </c>
      <c r="H473" s="3" t="str">
        <f t="shared" si="32"/>
        <v>11503</v>
      </c>
      <c r="K473" s="189">
        <f t="shared" si="31"/>
        <v>0</v>
      </c>
    </row>
    <row r="474" spans="1:11" x14ac:dyDescent="0.25">
      <c r="A474" s="443" t="s">
        <v>1475</v>
      </c>
      <c r="B474" s="378" t="s">
        <v>510</v>
      </c>
      <c r="C474" s="46">
        <v>0</v>
      </c>
      <c r="D474" s="46">
        <v>0</v>
      </c>
      <c r="E474" s="46">
        <v>0</v>
      </c>
      <c r="F474" s="46">
        <v>0</v>
      </c>
      <c r="H474" s="3" t="str">
        <f t="shared" si="32"/>
        <v>11503</v>
      </c>
      <c r="K474" s="189">
        <f t="shared" si="31"/>
        <v>0</v>
      </c>
    </row>
    <row r="475" spans="1:11" x14ac:dyDescent="0.25">
      <c r="A475" s="443" t="s">
        <v>1476</v>
      </c>
      <c r="B475" s="378" t="s">
        <v>511</v>
      </c>
      <c r="C475" s="46">
        <v>0</v>
      </c>
      <c r="D475" s="46">
        <v>0</v>
      </c>
      <c r="E475" s="46">
        <v>0</v>
      </c>
      <c r="F475" s="46">
        <v>0</v>
      </c>
      <c r="H475" s="3" t="str">
        <f t="shared" si="32"/>
        <v>11503</v>
      </c>
      <c r="K475" s="189">
        <f t="shared" si="31"/>
        <v>0</v>
      </c>
    </row>
    <row r="476" spans="1:11" x14ac:dyDescent="0.25">
      <c r="A476" s="443" t="s">
        <v>1477</v>
      </c>
      <c r="B476" s="378" t="s">
        <v>512</v>
      </c>
      <c r="C476" s="46">
        <v>0</v>
      </c>
      <c r="D476" s="46">
        <v>0</v>
      </c>
      <c r="E476" s="46">
        <v>0</v>
      </c>
      <c r="F476" s="46">
        <v>0</v>
      </c>
      <c r="H476" s="3" t="str">
        <f t="shared" si="32"/>
        <v>11503</v>
      </c>
      <c r="K476" s="189">
        <f t="shared" si="31"/>
        <v>0</v>
      </c>
    </row>
    <row r="477" spans="1:11" x14ac:dyDescent="0.25">
      <c r="A477" s="443" t="s">
        <v>1478</v>
      </c>
      <c r="B477" s="378" t="s">
        <v>513</v>
      </c>
      <c r="C477" s="46">
        <v>0</v>
      </c>
      <c r="D477" s="46">
        <v>0</v>
      </c>
      <c r="E477" s="46">
        <v>0</v>
      </c>
      <c r="F477" s="46">
        <v>0</v>
      </c>
      <c r="H477" s="3" t="str">
        <f t="shared" si="32"/>
        <v>11503</v>
      </c>
      <c r="K477" s="189">
        <f t="shared" si="31"/>
        <v>0</v>
      </c>
    </row>
    <row r="478" spans="1:11" x14ac:dyDescent="0.25">
      <c r="A478" s="443" t="s">
        <v>1479</v>
      </c>
      <c r="B478" s="378" t="s">
        <v>514</v>
      </c>
      <c r="C478" s="46">
        <v>0</v>
      </c>
      <c r="D478" s="46">
        <v>0</v>
      </c>
      <c r="E478" s="46">
        <v>0</v>
      </c>
      <c r="F478" s="46">
        <v>0</v>
      </c>
      <c r="H478" s="3" t="str">
        <f t="shared" si="32"/>
        <v>11503</v>
      </c>
      <c r="K478" s="189">
        <f t="shared" si="31"/>
        <v>0</v>
      </c>
    </row>
    <row r="479" spans="1:11" x14ac:dyDescent="0.25">
      <c r="A479" s="443" t="s">
        <v>1480</v>
      </c>
      <c r="B479" s="378" t="s">
        <v>515</v>
      </c>
      <c r="C479" s="46">
        <v>5799.63</v>
      </c>
      <c r="D479" s="46">
        <v>5700</v>
      </c>
      <c r="E479" s="46">
        <v>5700</v>
      </c>
      <c r="F479" s="46">
        <v>-2713.8</v>
      </c>
      <c r="H479" s="3" t="str">
        <f t="shared" si="32"/>
        <v>11503</v>
      </c>
      <c r="K479" s="189">
        <f t="shared" si="31"/>
        <v>0</v>
      </c>
    </row>
    <row r="480" spans="1:11" x14ac:dyDescent="0.25">
      <c r="A480" s="443" t="s">
        <v>1481</v>
      </c>
      <c r="B480" s="378" t="s">
        <v>516</v>
      </c>
      <c r="C480" s="46">
        <v>0</v>
      </c>
      <c r="D480" s="46">
        <v>300</v>
      </c>
      <c r="E480" s="46">
        <v>300</v>
      </c>
      <c r="F480" s="46">
        <v>-300</v>
      </c>
      <c r="H480" s="3" t="str">
        <f t="shared" si="32"/>
        <v>11503</v>
      </c>
      <c r="K480" s="189">
        <f t="shared" ref="K480:K543" si="33">SUMIF(I:I,I480,J:J)</f>
        <v>0</v>
      </c>
    </row>
    <row r="481" spans="1:11" x14ac:dyDescent="0.25">
      <c r="A481" s="443" t="s">
        <v>1482</v>
      </c>
      <c r="B481" s="378" t="s">
        <v>517</v>
      </c>
      <c r="C481" s="46">
        <v>0</v>
      </c>
      <c r="D481" s="46">
        <v>0</v>
      </c>
      <c r="E481" s="46">
        <v>0</v>
      </c>
      <c r="F481" s="46">
        <v>0</v>
      </c>
      <c r="H481" s="3" t="str">
        <f t="shared" si="32"/>
        <v>11503</v>
      </c>
      <c r="K481" s="189">
        <f t="shared" si="33"/>
        <v>0</v>
      </c>
    </row>
    <row r="482" spans="1:11" x14ac:dyDescent="0.25">
      <c r="A482" s="443" t="s">
        <v>1483</v>
      </c>
      <c r="B482" s="378" t="s">
        <v>518</v>
      </c>
      <c r="C482" s="46">
        <v>157.5</v>
      </c>
      <c r="D482" s="46">
        <v>300</v>
      </c>
      <c r="E482" s="46">
        <v>300</v>
      </c>
      <c r="F482" s="46">
        <v>-142.5</v>
      </c>
      <c r="H482" s="3" t="str">
        <f t="shared" si="32"/>
        <v>11503</v>
      </c>
      <c r="K482" s="189">
        <f t="shared" si="33"/>
        <v>0</v>
      </c>
    </row>
    <row r="483" spans="1:11" x14ac:dyDescent="0.25">
      <c r="A483" s="443" t="s">
        <v>1484</v>
      </c>
      <c r="B483" s="378" t="s">
        <v>519</v>
      </c>
      <c r="C483" s="46">
        <v>0</v>
      </c>
      <c r="D483" s="46">
        <v>0</v>
      </c>
      <c r="E483" s="46">
        <v>0</v>
      </c>
      <c r="F483" s="46">
        <v>0</v>
      </c>
      <c r="H483" s="3" t="str">
        <f t="shared" si="32"/>
        <v>11503</v>
      </c>
      <c r="K483" s="189">
        <f t="shared" si="33"/>
        <v>0</v>
      </c>
    </row>
    <row r="484" spans="1:11" x14ac:dyDescent="0.25">
      <c r="A484" s="443" t="s">
        <v>1485</v>
      </c>
      <c r="B484" s="378" t="s">
        <v>520</v>
      </c>
      <c r="C484" s="46">
        <v>0</v>
      </c>
      <c r="D484" s="46">
        <v>0</v>
      </c>
      <c r="E484" s="46">
        <v>0</v>
      </c>
      <c r="F484" s="46">
        <v>0</v>
      </c>
      <c r="H484" s="3" t="str">
        <f t="shared" si="32"/>
        <v>11503</v>
      </c>
      <c r="K484" s="189">
        <f t="shared" si="33"/>
        <v>0</v>
      </c>
    </row>
    <row r="485" spans="1:11" x14ac:dyDescent="0.25">
      <c r="A485" s="443" t="s">
        <v>1486</v>
      </c>
      <c r="B485" s="378" t="s">
        <v>521</v>
      </c>
      <c r="C485" s="46">
        <v>294.56</v>
      </c>
      <c r="D485" s="46">
        <v>0</v>
      </c>
      <c r="E485" s="46">
        <v>0</v>
      </c>
      <c r="F485" s="46">
        <v>292.56</v>
      </c>
      <c r="H485" s="3" t="str">
        <f t="shared" si="32"/>
        <v>11503</v>
      </c>
      <c r="K485" s="189">
        <f t="shared" si="33"/>
        <v>0</v>
      </c>
    </row>
    <row r="486" spans="1:11" x14ac:dyDescent="0.25">
      <c r="A486" s="443" t="s">
        <v>1487</v>
      </c>
      <c r="B486" s="378" t="s">
        <v>522</v>
      </c>
      <c r="C486" s="46">
        <v>0</v>
      </c>
      <c r="D486" s="46">
        <v>0</v>
      </c>
      <c r="E486" s="46">
        <v>0</v>
      </c>
      <c r="F486" s="46">
        <v>0</v>
      </c>
      <c r="H486" s="3" t="str">
        <f t="shared" si="32"/>
        <v>11503</v>
      </c>
      <c r="K486" s="189">
        <f t="shared" si="33"/>
        <v>0</v>
      </c>
    </row>
    <row r="487" spans="1:11" x14ac:dyDescent="0.25">
      <c r="A487" s="443" t="s">
        <v>1488</v>
      </c>
      <c r="B487" s="378" t="s">
        <v>523</v>
      </c>
      <c r="C487" s="46">
        <v>0</v>
      </c>
      <c r="D487" s="46">
        <v>0</v>
      </c>
      <c r="E487" s="46">
        <v>0</v>
      </c>
      <c r="F487" s="46">
        <v>0</v>
      </c>
      <c r="H487" s="3" t="str">
        <f t="shared" si="32"/>
        <v>11503</v>
      </c>
      <c r="K487" s="189">
        <f t="shared" si="33"/>
        <v>0</v>
      </c>
    </row>
    <row r="488" spans="1:11" x14ac:dyDescent="0.25">
      <c r="A488" s="443" t="s">
        <v>1489</v>
      </c>
      <c r="B488" s="378" t="s">
        <v>524</v>
      </c>
      <c r="C488" s="46">
        <v>0</v>
      </c>
      <c r="D488" s="46">
        <v>0</v>
      </c>
      <c r="E488" s="46">
        <v>0</v>
      </c>
      <c r="F488" s="46">
        <v>0</v>
      </c>
      <c r="H488" s="3" t="str">
        <f t="shared" si="32"/>
        <v>11503</v>
      </c>
      <c r="K488" s="189">
        <f t="shared" si="33"/>
        <v>0</v>
      </c>
    </row>
    <row r="489" spans="1:11" x14ac:dyDescent="0.25">
      <c r="A489" s="443" t="s">
        <v>1490</v>
      </c>
      <c r="B489" s="378" t="s">
        <v>525</v>
      </c>
      <c r="C489" s="46">
        <v>0</v>
      </c>
      <c r="D489" s="46">
        <v>500</v>
      </c>
      <c r="E489" s="46">
        <v>500</v>
      </c>
      <c r="F489" s="46">
        <v>-500</v>
      </c>
      <c r="H489" s="3" t="str">
        <f t="shared" si="32"/>
        <v>11503</v>
      </c>
      <c r="K489" s="189">
        <f t="shared" si="33"/>
        <v>0</v>
      </c>
    </row>
    <row r="490" spans="1:11" x14ac:dyDescent="0.25">
      <c r="A490" s="443" t="s">
        <v>1491</v>
      </c>
      <c r="B490" s="378" t="s">
        <v>526</v>
      </c>
      <c r="C490" s="46">
        <v>0</v>
      </c>
      <c r="D490" s="46">
        <v>0</v>
      </c>
      <c r="E490" s="46">
        <v>0</v>
      </c>
      <c r="F490" s="46">
        <v>0</v>
      </c>
      <c r="H490" s="3" t="str">
        <f t="shared" si="32"/>
        <v>11503</v>
      </c>
      <c r="K490" s="189">
        <f t="shared" si="33"/>
        <v>0</v>
      </c>
    </row>
    <row r="491" spans="1:11" x14ac:dyDescent="0.25">
      <c r="A491" s="443" t="s">
        <v>1492</v>
      </c>
      <c r="B491" s="378" t="s">
        <v>527</v>
      </c>
      <c r="C491" s="46">
        <v>257.87</v>
      </c>
      <c r="D491" s="46">
        <v>1800</v>
      </c>
      <c r="E491" s="46">
        <v>1800</v>
      </c>
      <c r="F491" s="46">
        <v>-1542.13</v>
      </c>
      <c r="H491" s="3" t="str">
        <f t="shared" si="32"/>
        <v>11503</v>
      </c>
      <c r="K491" s="189">
        <f t="shared" si="33"/>
        <v>0</v>
      </c>
    </row>
    <row r="492" spans="1:11" x14ac:dyDescent="0.25">
      <c r="A492" s="443" t="s">
        <v>1493</v>
      </c>
      <c r="B492" s="378" t="s">
        <v>528</v>
      </c>
      <c r="C492" s="46">
        <v>0</v>
      </c>
      <c r="D492" s="46">
        <v>0</v>
      </c>
      <c r="E492" s="46">
        <v>0</v>
      </c>
      <c r="F492" s="46">
        <v>0</v>
      </c>
      <c r="H492" s="3" t="str">
        <f t="shared" si="32"/>
        <v>11503</v>
      </c>
      <c r="K492" s="189">
        <f t="shared" si="33"/>
        <v>0</v>
      </c>
    </row>
    <row r="493" spans="1:11" x14ac:dyDescent="0.25">
      <c r="A493" s="443" t="s">
        <v>1494</v>
      </c>
      <c r="B493" s="378" t="s">
        <v>529</v>
      </c>
      <c r="C493" s="46">
        <v>0</v>
      </c>
      <c r="D493" s="46">
        <v>0</v>
      </c>
      <c r="E493" s="46">
        <v>0</v>
      </c>
      <c r="F493" s="46">
        <v>0</v>
      </c>
      <c r="H493" s="3" t="str">
        <f t="shared" si="32"/>
        <v>11503</v>
      </c>
      <c r="K493" s="189">
        <f t="shared" si="33"/>
        <v>0</v>
      </c>
    </row>
    <row r="494" spans="1:11" x14ac:dyDescent="0.25">
      <c r="A494" s="443" t="s">
        <v>1495</v>
      </c>
      <c r="B494" s="378" t="s">
        <v>530</v>
      </c>
      <c r="C494" s="46">
        <v>0</v>
      </c>
      <c r="D494" s="46">
        <v>0</v>
      </c>
      <c r="E494" s="46">
        <v>0</v>
      </c>
      <c r="F494" s="46">
        <v>0</v>
      </c>
      <c r="H494" s="3" t="str">
        <f t="shared" si="32"/>
        <v>11503</v>
      </c>
      <c r="K494" s="189">
        <f t="shared" si="33"/>
        <v>0</v>
      </c>
    </row>
    <row r="495" spans="1:11" x14ac:dyDescent="0.25">
      <c r="A495" s="443" t="s">
        <v>1496</v>
      </c>
      <c r="B495" s="378" t="s">
        <v>531</v>
      </c>
      <c r="C495" s="46">
        <v>0</v>
      </c>
      <c r="D495" s="46">
        <v>0</v>
      </c>
      <c r="E495" s="46">
        <v>0</v>
      </c>
      <c r="F495" s="46">
        <v>0</v>
      </c>
      <c r="H495" s="3" t="str">
        <f t="shared" si="32"/>
        <v>11503</v>
      </c>
      <c r="K495" s="189">
        <f t="shared" si="33"/>
        <v>0</v>
      </c>
    </row>
    <row r="496" spans="1:11" x14ac:dyDescent="0.25">
      <c r="A496" s="443" t="s">
        <v>1762</v>
      </c>
      <c r="B496" s="378" t="s">
        <v>1740</v>
      </c>
      <c r="C496" s="46">
        <v>-1000</v>
      </c>
      <c r="D496" s="46">
        <v>0</v>
      </c>
      <c r="E496" s="46">
        <v>0</v>
      </c>
      <c r="F496" s="46">
        <v>-1000</v>
      </c>
      <c r="H496" s="3" t="str">
        <f t="shared" si="32"/>
        <v>11503</v>
      </c>
      <c r="K496" s="189">
        <f t="shared" si="33"/>
        <v>0</v>
      </c>
    </row>
    <row r="497" spans="1:11" x14ac:dyDescent="0.25">
      <c r="A497" s="443" t="s">
        <v>1497</v>
      </c>
      <c r="B497" s="378" t="s">
        <v>532</v>
      </c>
      <c r="C497" s="46">
        <v>0</v>
      </c>
      <c r="D497" s="46">
        <v>0</v>
      </c>
      <c r="E497" s="46">
        <v>0</v>
      </c>
      <c r="F497" s="46">
        <v>0</v>
      </c>
      <c r="H497" s="3" t="str">
        <f t="shared" si="32"/>
        <v>11503</v>
      </c>
      <c r="K497" s="189">
        <f t="shared" si="33"/>
        <v>0</v>
      </c>
    </row>
    <row r="498" spans="1:11" x14ac:dyDescent="0.25">
      <c r="A498" s="443" t="s">
        <v>1498</v>
      </c>
      <c r="B498" s="378" t="s">
        <v>533</v>
      </c>
      <c r="C498" s="46">
        <v>0</v>
      </c>
      <c r="D498" s="46">
        <v>0</v>
      </c>
      <c r="E498" s="46">
        <v>0</v>
      </c>
      <c r="F498" s="46">
        <v>0</v>
      </c>
      <c r="H498" s="3" t="str">
        <f t="shared" si="32"/>
        <v>11503</v>
      </c>
      <c r="K498" s="189">
        <f t="shared" si="33"/>
        <v>0</v>
      </c>
    </row>
    <row r="499" spans="1:11" x14ac:dyDescent="0.25">
      <c r="A499" s="443" t="s">
        <v>1499</v>
      </c>
      <c r="B499" s="378" t="s">
        <v>534</v>
      </c>
      <c r="C499" s="46">
        <v>0</v>
      </c>
      <c r="D499" s="46">
        <v>-14600</v>
      </c>
      <c r="E499" s="46">
        <v>-14600</v>
      </c>
      <c r="F499" s="46">
        <v>14600</v>
      </c>
      <c r="H499" s="3" t="str">
        <f t="shared" si="32"/>
        <v>11503</v>
      </c>
      <c r="K499" s="189">
        <f t="shared" si="33"/>
        <v>0</v>
      </c>
    </row>
    <row r="500" spans="1:11" x14ac:dyDescent="0.25">
      <c r="A500" s="443" t="s">
        <v>1500</v>
      </c>
      <c r="B500" s="378" t="s">
        <v>535</v>
      </c>
      <c r="C500" s="46">
        <v>0</v>
      </c>
      <c r="D500" s="46">
        <v>0</v>
      </c>
      <c r="E500" s="46">
        <v>0</v>
      </c>
      <c r="F500" s="46">
        <v>0</v>
      </c>
      <c r="H500" s="3" t="str">
        <f t="shared" si="32"/>
        <v>11503</v>
      </c>
      <c r="K500" s="189">
        <f t="shared" si="33"/>
        <v>0</v>
      </c>
    </row>
    <row r="501" spans="1:11" x14ac:dyDescent="0.25">
      <c r="A501" s="443" t="s">
        <v>1501</v>
      </c>
      <c r="B501" s="378" t="s">
        <v>536</v>
      </c>
      <c r="C501" s="46">
        <v>0</v>
      </c>
      <c r="D501" s="46">
        <v>-500</v>
      </c>
      <c r="E501" s="46">
        <v>-500</v>
      </c>
      <c r="F501" s="46">
        <v>500</v>
      </c>
      <c r="H501" s="3" t="str">
        <f t="shared" si="32"/>
        <v>11503</v>
      </c>
      <c r="K501" s="189">
        <f t="shared" si="33"/>
        <v>0</v>
      </c>
    </row>
    <row r="502" spans="1:11" x14ac:dyDescent="0.25">
      <c r="A502" s="443" t="s">
        <v>1502</v>
      </c>
      <c r="B502" s="378" t="s">
        <v>537</v>
      </c>
      <c r="C502" s="46">
        <v>0</v>
      </c>
      <c r="D502" s="46">
        <v>0</v>
      </c>
      <c r="E502" s="46">
        <v>0</v>
      </c>
      <c r="F502" s="46">
        <v>0</v>
      </c>
      <c r="H502" s="3" t="str">
        <f t="shared" si="32"/>
        <v>11503</v>
      </c>
      <c r="K502" s="189">
        <f t="shared" si="33"/>
        <v>0</v>
      </c>
    </row>
    <row r="503" spans="1:11" x14ac:dyDescent="0.25">
      <c r="A503" s="443" t="s">
        <v>1503</v>
      </c>
      <c r="B503" s="378" t="s">
        <v>538</v>
      </c>
      <c r="C503" s="46">
        <v>0</v>
      </c>
      <c r="D503" s="46">
        <v>0</v>
      </c>
      <c r="E503" s="46">
        <v>0</v>
      </c>
      <c r="F503" s="46">
        <v>0</v>
      </c>
      <c r="H503" s="3" t="str">
        <f t="shared" si="32"/>
        <v>11503</v>
      </c>
      <c r="K503" s="189">
        <f t="shared" si="33"/>
        <v>0</v>
      </c>
    </row>
    <row r="504" spans="1:11" x14ac:dyDescent="0.25">
      <c r="A504" s="443" t="s">
        <v>1504</v>
      </c>
      <c r="B504" s="378" t="s">
        <v>539</v>
      </c>
      <c r="C504" s="46">
        <v>0</v>
      </c>
      <c r="D504" s="46">
        <v>-1700</v>
      </c>
      <c r="E504" s="46">
        <v>-1700</v>
      </c>
      <c r="F504" s="46">
        <v>1700</v>
      </c>
      <c r="H504" s="3" t="str">
        <f t="shared" si="32"/>
        <v>11503</v>
      </c>
      <c r="K504" s="189">
        <f t="shared" si="33"/>
        <v>0</v>
      </c>
    </row>
    <row r="505" spans="1:11" x14ac:dyDescent="0.25">
      <c r="A505" s="443" t="s">
        <v>1505</v>
      </c>
      <c r="B505" s="378" t="s">
        <v>540</v>
      </c>
      <c r="C505" s="46">
        <v>6326.88</v>
      </c>
      <c r="D505" s="46">
        <v>38500</v>
      </c>
      <c r="E505" s="46">
        <v>38500</v>
      </c>
      <c r="F505" s="46">
        <v>-32173.119999999999</v>
      </c>
      <c r="H505" s="3" t="str">
        <f t="shared" si="32"/>
        <v>11504</v>
      </c>
      <c r="K505" s="189">
        <f t="shared" si="33"/>
        <v>0</v>
      </c>
    </row>
    <row r="506" spans="1:11" x14ac:dyDescent="0.25">
      <c r="A506" s="443" t="s">
        <v>1506</v>
      </c>
      <c r="B506" s="378" t="s">
        <v>541</v>
      </c>
      <c r="C506" s="46">
        <v>0</v>
      </c>
      <c r="D506" s="46">
        <v>0</v>
      </c>
      <c r="E506" s="46">
        <v>0</v>
      </c>
      <c r="F506" s="46">
        <v>0</v>
      </c>
      <c r="H506" s="3" t="str">
        <f t="shared" si="32"/>
        <v>11504</v>
      </c>
      <c r="K506" s="189">
        <f t="shared" si="33"/>
        <v>0</v>
      </c>
    </row>
    <row r="507" spans="1:11" x14ac:dyDescent="0.25">
      <c r="A507" s="443" t="s">
        <v>1507</v>
      </c>
      <c r="B507" s="378" t="s">
        <v>542</v>
      </c>
      <c r="C507" s="46">
        <v>0</v>
      </c>
      <c r="D507" s="46">
        <v>0</v>
      </c>
      <c r="E507" s="46">
        <v>0</v>
      </c>
      <c r="F507" s="46">
        <v>0</v>
      </c>
      <c r="H507" s="3" t="str">
        <f t="shared" si="32"/>
        <v>11504</v>
      </c>
      <c r="K507" s="189">
        <f t="shared" si="33"/>
        <v>0</v>
      </c>
    </row>
    <row r="508" spans="1:11" x14ac:dyDescent="0.25">
      <c r="A508" s="443" t="s">
        <v>1508</v>
      </c>
      <c r="B508" s="378" t="s">
        <v>543</v>
      </c>
      <c r="C508" s="46">
        <v>0</v>
      </c>
      <c r="D508" s="46">
        <v>0</v>
      </c>
      <c r="E508" s="46">
        <v>0</v>
      </c>
      <c r="F508" s="46">
        <v>0</v>
      </c>
      <c r="H508" s="3" t="str">
        <f t="shared" si="32"/>
        <v>11504</v>
      </c>
      <c r="K508" s="189">
        <f t="shared" si="33"/>
        <v>0</v>
      </c>
    </row>
    <row r="509" spans="1:11" x14ac:dyDescent="0.25">
      <c r="A509" s="443" t="s">
        <v>1509</v>
      </c>
      <c r="B509" s="378" t="s">
        <v>544</v>
      </c>
      <c r="C509" s="46">
        <v>0</v>
      </c>
      <c r="D509" s="46">
        <v>300</v>
      </c>
      <c r="E509" s="46">
        <v>300</v>
      </c>
      <c r="F509" s="46">
        <v>-300</v>
      </c>
      <c r="H509" s="3" t="str">
        <f t="shared" si="32"/>
        <v>11504</v>
      </c>
      <c r="K509" s="189">
        <f t="shared" si="33"/>
        <v>0</v>
      </c>
    </row>
    <row r="510" spans="1:11" x14ac:dyDescent="0.25">
      <c r="A510" s="443" t="s">
        <v>1510</v>
      </c>
      <c r="B510" s="378" t="s">
        <v>545</v>
      </c>
      <c r="C510" s="46">
        <v>0</v>
      </c>
      <c r="D510" s="46">
        <v>0</v>
      </c>
      <c r="E510" s="46">
        <v>0</v>
      </c>
      <c r="F510" s="46">
        <v>0</v>
      </c>
      <c r="H510" s="3" t="str">
        <f t="shared" si="32"/>
        <v>11504</v>
      </c>
      <c r="K510" s="189">
        <f t="shared" si="33"/>
        <v>0</v>
      </c>
    </row>
    <row r="511" spans="1:11" x14ac:dyDescent="0.25">
      <c r="A511" s="443" t="s">
        <v>1511</v>
      </c>
      <c r="B511" s="378" t="s">
        <v>546</v>
      </c>
      <c r="C511" s="46">
        <v>0</v>
      </c>
      <c r="D511" s="46">
        <v>0</v>
      </c>
      <c r="E511" s="46">
        <v>0</v>
      </c>
      <c r="F511" s="46">
        <v>0</v>
      </c>
      <c r="H511" s="3" t="str">
        <f t="shared" si="32"/>
        <v>11504</v>
      </c>
      <c r="K511" s="189">
        <f t="shared" si="33"/>
        <v>0</v>
      </c>
    </row>
    <row r="512" spans="1:11" x14ac:dyDescent="0.25">
      <c r="A512" s="443" t="s">
        <v>1512</v>
      </c>
      <c r="B512" s="378" t="s">
        <v>547</v>
      </c>
      <c r="C512" s="46">
        <v>0</v>
      </c>
      <c r="D512" s="46">
        <v>0</v>
      </c>
      <c r="E512" s="46">
        <v>0</v>
      </c>
      <c r="F512" s="46">
        <v>0</v>
      </c>
      <c r="H512" s="3" t="str">
        <f t="shared" si="32"/>
        <v>11504</v>
      </c>
      <c r="K512" s="189">
        <f t="shared" si="33"/>
        <v>0</v>
      </c>
    </row>
    <row r="513" spans="1:11" x14ac:dyDescent="0.25">
      <c r="A513" s="443" t="s">
        <v>1513</v>
      </c>
      <c r="B513" s="378" t="s">
        <v>548</v>
      </c>
      <c r="C513" s="46">
        <v>0</v>
      </c>
      <c r="D513" s="46">
        <v>800</v>
      </c>
      <c r="E513" s="46">
        <v>800</v>
      </c>
      <c r="F513" s="46">
        <v>-800</v>
      </c>
      <c r="H513" s="3" t="str">
        <f t="shared" si="32"/>
        <v>11504</v>
      </c>
      <c r="K513" s="189">
        <f t="shared" si="33"/>
        <v>0</v>
      </c>
    </row>
    <row r="514" spans="1:11" x14ac:dyDescent="0.25">
      <c r="A514" s="443" t="s">
        <v>1514</v>
      </c>
      <c r="B514" s="378" t="s">
        <v>549</v>
      </c>
      <c r="C514" s="46">
        <v>3120.01</v>
      </c>
      <c r="D514" s="46">
        <v>17200</v>
      </c>
      <c r="E514" s="46">
        <v>17200</v>
      </c>
      <c r="F514" s="46">
        <v>-14079.99</v>
      </c>
      <c r="H514" s="3" t="str">
        <f t="shared" si="32"/>
        <v>11504</v>
      </c>
      <c r="K514" s="189">
        <f t="shared" si="33"/>
        <v>0</v>
      </c>
    </row>
    <row r="515" spans="1:11" x14ac:dyDescent="0.25">
      <c r="A515" s="443" t="s">
        <v>1515</v>
      </c>
      <c r="B515" s="378" t="s">
        <v>550</v>
      </c>
      <c r="C515" s="46">
        <v>12340.06</v>
      </c>
      <c r="D515" s="46">
        <v>12800</v>
      </c>
      <c r="E515" s="46">
        <v>12800</v>
      </c>
      <c r="F515" s="46">
        <v>-3808.6</v>
      </c>
      <c r="H515" s="3" t="str">
        <f t="shared" si="32"/>
        <v>11504</v>
      </c>
      <c r="K515" s="189">
        <f t="shared" si="33"/>
        <v>0</v>
      </c>
    </row>
    <row r="516" spans="1:11" x14ac:dyDescent="0.25">
      <c r="A516" s="443" t="s">
        <v>1516</v>
      </c>
      <c r="B516" s="378" t="s">
        <v>551</v>
      </c>
      <c r="C516" s="46">
        <v>6269.2</v>
      </c>
      <c r="D516" s="46">
        <v>7700</v>
      </c>
      <c r="E516" s="46">
        <v>7700</v>
      </c>
      <c r="F516" s="46">
        <v>-1430.8</v>
      </c>
      <c r="H516" s="3" t="str">
        <f t="shared" si="32"/>
        <v>11504</v>
      </c>
      <c r="K516" s="189">
        <f t="shared" si="33"/>
        <v>0</v>
      </c>
    </row>
    <row r="517" spans="1:11" x14ac:dyDescent="0.25">
      <c r="A517" s="443" t="s">
        <v>1517</v>
      </c>
      <c r="B517" s="378" t="s">
        <v>552</v>
      </c>
      <c r="C517" s="46">
        <v>0</v>
      </c>
      <c r="D517" s="46">
        <v>0</v>
      </c>
      <c r="E517" s="46">
        <v>0</v>
      </c>
      <c r="F517" s="46">
        <v>0</v>
      </c>
      <c r="H517" s="3" t="str">
        <f t="shared" si="32"/>
        <v>11504</v>
      </c>
      <c r="K517" s="189">
        <f t="shared" si="33"/>
        <v>0</v>
      </c>
    </row>
    <row r="518" spans="1:11" x14ac:dyDescent="0.25">
      <c r="A518" s="443" t="s">
        <v>1518</v>
      </c>
      <c r="B518" s="378" t="s">
        <v>553</v>
      </c>
      <c r="C518" s="46">
        <v>0</v>
      </c>
      <c r="D518" s="46">
        <v>0</v>
      </c>
      <c r="E518" s="46">
        <v>0</v>
      </c>
      <c r="F518" s="46">
        <v>0</v>
      </c>
      <c r="H518" s="3" t="str">
        <f t="shared" si="32"/>
        <v>11504</v>
      </c>
      <c r="K518" s="189">
        <f t="shared" si="33"/>
        <v>0</v>
      </c>
    </row>
    <row r="519" spans="1:11" x14ac:dyDescent="0.25">
      <c r="A519" s="443" t="s">
        <v>1519</v>
      </c>
      <c r="B519" s="378" t="s">
        <v>554</v>
      </c>
      <c r="C519" s="46">
        <v>0</v>
      </c>
      <c r="D519" s="46">
        <v>0</v>
      </c>
      <c r="E519" s="46">
        <v>0</v>
      </c>
      <c r="F519" s="46">
        <v>0</v>
      </c>
      <c r="H519" s="3" t="str">
        <f t="shared" si="32"/>
        <v>11505</v>
      </c>
      <c r="K519" s="189">
        <f t="shared" si="33"/>
        <v>0</v>
      </c>
    </row>
    <row r="520" spans="1:11" x14ac:dyDescent="0.25">
      <c r="A520" s="443" t="s">
        <v>1520</v>
      </c>
      <c r="B520" s="378" t="s">
        <v>555</v>
      </c>
      <c r="C520" s="46">
        <v>0</v>
      </c>
      <c r="D520" s="46">
        <v>0</v>
      </c>
      <c r="E520" s="46">
        <v>0</v>
      </c>
      <c r="F520" s="46">
        <v>0</v>
      </c>
      <c r="H520" s="3" t="str">
        <f t="shared" si="32"/>
        <v>11505</v>
      </c>
      <c r="K520" s="189">
        <f t="shared" si="33"/>
        <v>0</v>
      </c>
    </row>
    <row r="521" spans="1:11" x14ac:dyDescent="0.25">
      <c r="A521" s="443" t="s">
        <v>1521</v>
      </c>
      <c r="B521" s="378" t="s">
        <v>556</v>
      </c>
      <c r="C521" s="46">
        <v>0</v>
      </c>
      <c r="D521" s="46">
        <v>0</v>
      </c>
      <c r="E521" s="46">
        <v>0</v>
      </c>
      <c r="F521" s="46">
        <v>0</v>
      </c>
      <c r="H521" s="3" t="str">
        <f t="shared" si="32"/>
        <v>11505</v>
      </c>
      <c r="K521" s="189">
        <f t="shared" si="33"/>
        <v>0</v>
      </c>
    </row>
    <row r="522" spans="1:11" x14ac:dyDescent="0.25">
      <c r="A522" s="443" t="s">
        <v>1522</v>
      </c>
      <c r="B522" s="378" t="s">
        <v>557</v>
      </c>
      <c r="C522" s="46">
        <v>0</v>
      </c>
      <c r="D522" s="46">
        <v>0</v>
      </c>
      <c r="E522" s="46">
        <v>0</v>
      </c>
      <c r="F522" s="46">
        <v>0</v>
      </c>
      <c r="H522" s="3" t="str">
        <f t="shared" ref="H522:H585" si="34">LEFT(A522,5)</f>
        <v>11505</v>
      </c>
      <c r="K522" s="189">
        <f t="shared" si="33"/>
        <v>0</v>
      </c>
    </row>
    <row r="523" spans="1:11" x14ac:dyDescent="0.25">
      <c r="A523" s="443" t="s">
        <v>1523</v>
      </c>
      <c r="B523" s="378" t="s">
        <v>558</v>
      </c>
      <c r="C523" s="46">
        <v>0</v>
      </c>
      <c r="D523" s="46">
        <v>0</v>
      </c>
      <c r="E523" s="46">
        <v>0</v>
      </c>
      <c r="F523" s="46">
        <v>0</v>
      </c>
      <c r="H523" s="3" t="str">
        <f t="shared" si="34"/>
        <v>11505</v>
      </c>
      <c r="K523" s="189">
        <f t="shared" si="33"/>
        <v>0</v>
      </c>
    </row>
    <row r="524" spans="1:11" x14ac:dyDescent="0.25">
      <c r="A524" s="443" t="s">
        <v>1524</v>
      </c>
      <c r="B524" s="378" t="s">
        <v>559</v>
      </c>
      <c r="C524" s="46">
        <v>0</v>
      </c>
      <c r="D524" s="46">
        <v>0</v>
      </c>
      <c r="E524" s="46">
        <v>0</v>
      </c>
      <c r="F524" s="46">
        <v>0</v>
      </c>
      <c r="H524" s="3" t="str">
        <f t="shared" si="34"/>
        <v>11505</v>
      </c>
      <c r="K524" s="189">
        <f t="shared" si="33"/>
        <v>0</v>
      </c>
    </row>
    <row r="525" spans="1:11" x14ac:dyDescent="0.25">
      <c r="A525" s="443" t="s">
        <v>1525</v>
      </c>
      <c r="B525" s="378" t="s">
        <v>560</v>
      </c>
      <c r="C525" s="46">
        <v>0</v>
      </c>
      <c r="D525" s="46">
        <v>0</v>
      </c>
      <c r="E525" s="46">
        <v>0</v>
      </c>
      <c r="F525" s="46">
        <v>0</v>
      </c>
      <c r="H525" s="3" t="str">
        <f t="shared" si="34"/>
        <v>11505</v>
      </c>
      <c r="K525" s="189">
        <f t="shared" si="33"/>
        <v>0</v>
      </c>
    </row>
    <row r="526" spans="1:11" x14ac:dyDescent="0.25">
      <c r="A526" s="443" t="s">
        <v>1526</v>
      </c>
      <c r="B526" s="378" t="s">
        <v>561</v>
      </c>
      <c r="C526" s="46">
        <v>0</v>
      </c>
      <c r="D526" s="46">
        <v>0</v>
      </c>
      <c r="E526" s="46">
        <v>0</v>
      </c>
      <c r="F526" s="46">
        <v>0</v>
      </c>
      <c r="H526" s="3" t="str">
        <f t="shared" si="34"/>
        <v>11505</v>
      </c>
      <c r="K526" s="189">
        <f t="shared" si="33"/>
        <v>0</v>
      </c>
    </row>
    <row r="527" spans="1:11" x14ac:dyDescent="0.25">
      <c r="A527" s="443" t="s">
        <v>1527</v>
      </c>
      <c r="B527" s="378" t="s">
        <v>562</v>
      </c>
      <c r="C527" s="46">
        <v>0</v>
      </c>
      <c r="D527" s="46">
        <v>0</v>
      </c>
      <c r="E527" s="46">
        <v>0</v>
      </c>
      <c r="F527" s="46">
        <v>0</v>
      </c>
      <c r="H527" s="3" t="str">
        <f t="shared" si="34"/>
        <v>11505</v>
      </c>
      <c r="K527" s="189">
        <f t="shared" si="33"/>
        <v>0</v>
      </c>
    </row>
    <row r="528" spans="1:11" x14ac:dyDescent="0.25">
      <c r="A528" s="443" t="s">
        <v>1528</v>
      </c>
      <c r="B528" s="378" t="s">
        <v>563</v>
      </c>
      <c r="C528" s="46">
        <v>0</v>
      </c>
      <c r="D528" s="46">
        <v>0</v>
      </c>
      <c r="E528" s="46">
        <v>0</v>
      </c>
      <c r="F528" s="46">
        <v>0</v>
      </c>
      <c r="H528" s="3" t="str">
        <f t="shared" si="34"/>
        <v>11505</v>
      </c>
      <c r="K528" s="189">
        <f t="shared" si="33"/>
        <v>0</v>
      </c>
    </row>
    <row r="529" spans="1:11" x14ac:dyDescent="0.25">
      <c r="A529" s="443" t="s">
        <v>1529</v>
      </c>
      <c r="B529" s="378" t="s">
        <v>564</v>
      </c>
      <c r="C529" s="46">
        <v>0</v>
      </c>
      <c r="D529" s="46">
        <v>0</v>
      </c>
      <c r="E529" s="46">
        <v>0</v>
      </c>
      <c r="F529" s="46">
        <v>0</v>
      </c>
      <c r="H529" s="3" t="str">
        <f t="shared" si="34"/>
        <v>11505</v>
      </c>
      <c r="K529" s="189">
        <f t="shared" si="33"/>
        <v>0</v>
      </c>
    </row>
    <row r="530" spans="1:11" x14ac:dyDescent="0.25">
      <c r="A530" s="443" t="s">
        <v>1530</v>
      </c>
      <c r="B530" s="378" t="s">
        <v>565</v>
      </c>
      <c r="C530" s="46">
        <v>0</v>
      </c>
      <c r="D530" s="46">
        <v>0</v>
      </c>
      <c r="E530" s="46">
        <v>0</v>
      </c>
      <c r="F530" s="46">
        <v>0</v>
      </c>
      <c r="H530" s="3" t="str">
        <f t="shared" si="34"/>
        <v>11505</v>
      </c>
      <c r="K530" s="189">
        <f t="shared" si="33"/>
        <v>0</v>
      </c>
    </row>
    <row r="531" spans="1:11" x14ac:dyDescent="0.25">
      <c r="A531" s="443" t="s">
        <v>1531</v>
      </c>
      <c r="B531" s="378" t="s">
        <v>566</v>
      </c>
      <c r="C531" s="46">
        <v>0</v>
      </c>
      <c r="D531" s="46">
        <v>0</v>
      </c>
      <c r="E531" s="46">
        <v>0</v>
      </c>
      <c r="F531" s="46">
        <v>0</v>
      </c>
      <c r="H531" s="3" t="str">
        <f t="shared" si="34"/>
        <v>11505</v>
      </c>
      <c r="K531" s="189">
        <f t="shared" si="33"/>
        <v>0</v>
      </c>
    </row>
    <row r="532" spans="1:11" x14ac:dyDescent="0.25">
      <c r="A532" s="443" t="s">
        <v>1532</v>
      </c>
      <c r="B532" s="378" t="s">
        <v>567</v>
      </c>
      <c r="C532" s="46">
        <v>0</v>
      </c>
      <c r="D532" s="46">
        <v>0</v>
      </c>
      <c r="E532" s="46">
        <v>0</v>
      </c>
      <c r="F532" s="46">
        <v>0</v>
      </c>
      <c r="H532" s="3" t="str">
        <f t="shared" si="34"/>
        <v>11505</v>
      </c>
      <c r="K532" s="189">
        <f t="shared" si="33"/>
        <v>0</v>
      </c>
    </row>
    <row r="533" spans="1:11" x14ac:dyDescent="0.25">
      <c r="A533" s="443" t="s">
        <v>1533</v>
      </c>
      <c r="B533" s="378" t="s">
        <v>568</v>
      </c>
      <c r="C533" s="46">
        <v>0</v>
      </c>
      <c r="D533" s="46">
        <v>0</v>
      </c>
      <c r="E533" s="46">
        <v>0</v>
      </c>
      <c r="F533" s="46">
        <v>0</v>
      </c>
      <c r="H533" s="3" t="str">
        <f t="shared" si="34"/>
        <v>11505</v>
      </c>
      <c r="K533" s="189">
        <f t="shared" si="33"/>
        <v>0</v>
      </c>
    </row>
    <row r="534" spans="1:11" x14ac:dyDescent="0.25">
      <c r="A534" s="443" t="s">
        <v>1534</v>
      </c>
      <c r="B534" s="378" t="s">
        <v>972</v>
      </c>
      <c r="C534" s="46">
        <v>0</v>
      </c>
      <c r="D534" s="46">
        <v>0</v>
      </c>
      <c r="E534" s="46">
        <v>0</v>
      </c>
      <c r="F534" s="46">
        <v>0</v>
      </c>
      <c r="H534" s="3" t="str">
        <f t="shared" si="34"/>
        <v>12001</v>
      </c>
      <c r="K534" s="189">
        <f t="shared" si="33"/>
        <v>0</v>
      </c>
    </row>
    <row r="535" spans="1:11" x14ac:dyDescent="0.25">
      <c r="A535" s="443" t="s">
        <v>1535</v>
      </c>
      <c r="B535" s="378" t="s">
        <v>569</v>
      </c>
      <c r="C535" s="46">
        <v>0</v>
      </c>
      <c r="D535" s="46">
        <v>10000</v>
      </c>
      <c r="E535" s="46">
        <v>10000</v>
      </c>
      <c r="F535" s="46">
        <v>-10000</v>
      </c>
      <c r="H535" s="3" t="str">
        <f t="shared" si="34"/>
        <v>12001</v>
      </c>
      <c r="K535" s="189">
        <f t="shared" si="33"/>
        <v>0</v>
      </c>
    </row>
    <row r="536" spans="1:11" x14ac:dyDescent="0.25">
      <c r="A536" s="443" t="s">
        <v>1536</v>
      </c>
      <c r="B536" s="378" t="s">
        <v>967</v>
      </c>
      <c r="C536" s="46">
        <v>0</v>
      </c>
      <c r="D536" s="46">
        <v>0</v>
      </c>
      <c r="E536" s="46">
        <v>0</v>
      </c>
      <c r="F536" s="46">
        <v>0</v>
      </c>
      <c r="H536" s="3" t="str">
        <f t="shared" si="34"/>
        <v>12001</v>
      </c>
      <c r="K536" s="189">
        <f t="shared" si="33"/>
        <v>0</v>
      </c>
    </row>
    <row r="537" spans="1:11" x14ac:dyDescent="0.25">
      <c r="A537" s="443" t="s">
        <v>1537</v>
      </c>
      <c r="B537" s="378" t="s">
        <v>943</v>
      </c>
      <c r="C537" s="46">
        <v>0</v>
      </c>
      <c r="D537" s="46">
        <v>0</v>
      </c>
      <c r="E537" s="46">
        <v>0</v>
      </c>
      <c r="F537" s="46">
        <v>0</v>
      </c>
      <c r="H537" s="3" t="str">
        <f t="shared" si="34"/>
        <v>12001</v>
      </c>
      <c r="K537" s="189">
        <f t="shared" si="33"/>
        <v>0</v>
      </c>
    </row>
    <row r="538" spans="1:11" x14ac:dyDescent="0.25">
      <c r="A538" s="443" t="s">
        <v>1538</v>
      </c>
      <c r="B538" s="378" t="s">
        <v>944</v>
      </c>
      <c r="C538" s="46">
        <v>0</v>
      </c>
      <c r="D538" s="46">
        <v>0</v>
      </c>
      <c r="E538" s="46">
        <v>0</v>
      </c>
      <c r="F538" s="46">
        <v>0</v>
      </c>
      <c r="H538" s="3" t="str">
        <f t="shared" si="34"/>
        <v>12001</v>
      </c>
      <c r="K538" s="189">
        <f t="shared" si="33"/>
        <v>0</v>
      </c>
    </row>
    <row r="539" spans="1:11" x14ac:dyDescent="0.25">
      <c r="A539" s="443" t="s">
        <v>1539</v>
      </c>
      <c r="B539" s="378" t="s">
        <v>570</v>
      </c>
      <c r="C539" s="46">
        <v>0</v>
      </c>
      <c r="D539" s="46">
        <v>0</v>
      </c>
      <c r="E539" s="46">
        <v>0</v>
      </c>
      <c r="F539" s="46">
        <v>0</v>
      </c>
      <c r="H539" s="3" t="str">
        <f t="shared" si="34"/>
        <v>12001</v>
      </c>
      <c r="K539" s="189">
        <f t="shared" si="33"/>
        <v>0</v>
      </c>
    </row>
    <row r="540" spans="1:11" x14ac:dyDescent="0.25">
      <c r="A540" s="443" t="s">
        <v>1540</v>
      </c>
      <c r="B540" s="378" t="s">
        <v>571</v>
      </c>
      <c r="C540" s="46">
        <v>0</v>
      </c>
      <c r="D540" s="46">
        <v>0</v>
      </c>
      <c r="E540" s="46">
        <v>0</v>
      </c>
      <c r="F540" s="46">
        <v>0</v>
      </c>
      <c r="H540" s="3" t="str">
        <f t="shared" si="34"/>
        <v>12001</v>
      </c>
      <c r="K540" s="189">
        <f t="shared" si="33"/>
        <v>0</v>
      </c>
    </row>
    <row r="541" spans="1:11" x14ac:dyDescent="0.25">
      <c r="A541" s="443" t="s">
        <v>1541</v>
      </c>
      <c r="B541" s="378" t="s">
        <v>572</v>
      </c>
      <c r="C541" s="46">
        <v>0</v>
      </c>
      <c r="D541" s="46">
        <v>0</v>
      </c>
      <c r="E541" s="46">
        <v>0</v>
      </c>
      <c r="F541" s="46">
        <v>0</v>
      </c>
      <c r="H541" s="3" t="str">
        <f t="shared" si="34"/>
        <v>12001</v>
      </c>
      <c r="K541" s="189">
        <f t="shared" si="33"/>
        <v>0</v>
      </c>
    </row>
    <row r="542" spans="1:11" x14ac:dyDescent="0.25">
      <c r="A542" s="443" t="s">
        <v>1542</v>
      </c>
      <c r="B542" s="378" t="s">
        <v>573</v>
      </c>
      <c r="C542" s="46">
        <v>0</v>
      </c>
      <c r="D542" s="46">
        <v>0</v>
      </c>
      <c r="E542" s="46">
        <v>0</v>
      </c>
      <c r="F542" s="46">
        <v>0</v>
      </c>
      <c r="H542" s="3" t="str">
        <f t="shared" si="34"/>
        <v>12001</v>
      </c>
      <c r="K542" s="189">
        <f t="shared" si="33"/>
        <v>0</v>
      </c>
    </row>
    <row r="543" spans="1:11" x14ac:dyDescent="0.25">
      <c r="A543" s="443" t="s">
        <v>1543</v>
      </c>
      <c r="B543" s="378" t="s">
        <v>574</v>
      </c>
      <c r="C543" s="46">
        <v>0</v>
      </c>
      <c r="D543" s="46">
        <v>0</v>
      </c>
      <c r="E543" s="46">
        <v>0</v>
      </c>
      <c r="F543" s="46">
        <v>0</v>
      </c>
      <c r="H543" s="3" t="str">
        <f t="shared" si="34"/>
        <v>12001</v>
      </c>
      <c r="K543" s="189">
        <f t="shared" si="33"/>
        <v>0</v>
      </c>
    </row>
    <row r="544" spans="1:11" x14ac:dyDescent="0.25">
      <c r="A544" s="443" t="s">
        <v>1544</v>
      </c>
      <c r="B544" s="378" t="s">
        <v>575</v>
      </c>
      <c r="C544" s="46">
        <v>0</v>
      </c>
      <c r="D544" s="46">
        <v>0</v>
      </c>
      <c r="E544" s="46">
        <v>0</v>
      </c>
      <c r="F544" s="46">
        <v>0</v>
      </c>
      <c r="H544" s="3" t="str">
        <f t="shared" si="34"/>
        <v>12001</v>
      </c>
      <c r="K544" s="189">
        <f t="shared" ref="K544:K607" si="35">SUMIF(I:I,I544,J:J)</f>
        <v>0</v>
      </c>
    </row>
    <row r="545" spans="1:11" x14ac:dyDescent="0.25">
      <c r="A545" s="443" t="s">
        <v>1545</v>
      </c>
      <c r="B545" s="378" t="s">
        <v>576</v>
      </c>
      <c r="C545" s="46">
        <v>0</v>
      </c>
      <c r="D545" s="46">
        <v>0</v>
      </c>
      <c r="E545" s="46">
        <v>0</v>
      </c>
      <c r="F545" s="46">
        <v>0</v>
      </c>
      <c r="H545" s="3" t="str">
        <f t="shared" si="34"/>
        <v>12001</v>
      </c>
      <c r="K545" s="189">
        <f t="shared" si="35"/>
        <v>0</v>
      </c>
    </row>
    <row r="546" spans="1:11" x14ac:dyDescent="0.25">
      <c r="A546" s="443" t="s">
        <v>1546</v>
      </c>
      <c r="B546" s="378" t="s">
        <v>577</v>
      </c>
      <c r="C546" s="46">
        <v>0</v>
      </c>
      <c r="D546" s="46">
        <v>10000</v>
      </c>
      <c r="E546" s="46">
        <v>10000</v>
      </c>
      <c r="F546" s="46">
        <v>-10000</v>
      </c>
      <c r="H546" s="3" t="str">
        <f t="shared" si="34"/>
        <v>12001</v>
      </c>
      <c r="K546" s="189">
        <f t="shared" si="35"/>
        <v>0</v>
      </c>
    </row>
    <row r="547" spans="1:11" x14ac:dyDescent="0.25">
      <c r="A547" s="443" t="s">
        <v>1547</v>
      </c>
      <c r="B547" s="378" t="s">
        <v>578</v>
      </c>
      <c r="C547" s="46">
        <v>0</v>
      </c>
      <c r="D547" s="46">
        <v>0</v>
      </c>
      <c r="E547" s="46">
        <v>0</v>
      </c>
      <c r="F547" s="46">
        <v>0</v>
      </c>
      <c r="H547" s="3" t="str">
        <f t="shared" si="34"/>
        <v>12001</v>
      </c>
      <c r="K547" s="189">
        <f t="shared" si="35"/>
        <v>0</v>
      </c>
    </row>
    <row r="548" spans="1:11" x14ac:dyDescent="0.25">
      <c r="A548" s="443" t="s">
        <v>1548</v>
      </c>
      <c r="B548" s="378" t="s">
        <v>579</v>
      </c>
      <c r="C548" s="46">
        <v>0</v>
      </c>
      <c r="D548" s="46">
        <v>1338000</v>
      </c>
      <c r="E548" s="46">
        <v>1338000</v>
      </c>
      <c r="F548" s="46">
        <v>-1338000</v>
      </c>
      <c r="H548" s="3" t="str">
        <f t="shared" si="34"/>
        <v>12001</v>
      </c>
      <c r="K548" s="189">
        <f t="shared" si="35"/>
        <v>0</v>
      </c>
    </row>
    <row r="549" spans="1:11" x14ac:dyDescent="0.25">
      <c r="A549" s="443" t="s">
        <v>1549</v>
      </c>
      <c r="B549" s="378" t="s">
        <v>580</v>
      </c>
      <c r="C549" s="46">
        <v>0</v>
      </c>
      <c r="D549" s="46">
        <v>0</v>
      </c>
      <c r="E549" s="46">
        <v>0</v>
      </c>
      <c r="F549" s="46">
        <v>0</v>
      </c>
      <c r="H549" s="3" t="str">
        <f t="shared" si="34"/>
        <v>12001</v>
      </c>
      <c r="K549" s="189">
        <f t="shared" si="35"/>
        <v>0</v>
      </c>
    </row>
    <row r="550" spans="1:11" x14ac:dyDescent="0.25">
      <c r="A550" s="443" t="s">
        <v>1550</v>
      </c>
      <c r="B550" s="378" t="s">
        <v>581</v>
      </c>
      <c r="C550" s="46">
        <v>0</v>
      </c>
      <c r="D550" s="46">
        <v>100000</v>
      </c>
      <c r="E550" s="353">
        <v>100000</v>
      </c>
      <c r="F550" s="46">
        <v>-100000</v>
      </c>
      <c r="H550" s="3" t="str">
        <f t="shared" si="34"/>
        <v>12001</v>
      </c>
      <c r="K550" s="189">
        <f t="shared" si="35"/>
        <v>0</v>
      </c>
    </row>
    <row r="551" spans="1:11" x14ac:dyDescent="0.25">
      <c r="A551" s="443" t="s">
        <v>1551</v>
      </c>
      <c r="B551" s="378" t="s">
        <v>582</v>
      </c>
      <c r="C551" s="46">
        <v>0</v>
      </c>
      <c r="D551" s="46">
        <v>0</v>
      </c>
      <c r="E551" s="353">
        <v>0</v>
      </c>
      <c r="F551" s="46">
        <v>0</v>
      </c>
      <c r="H551" s="3" t="str">
        <f t="shared" si="34"/>
        <v>12001</v>
      </c>
      <c r="K551" s="189">
        <f t="shared" si="35"/>
        <v>0</v>
      </c>
    </row>
    <row r="552" spans="1:11" x14ac:dyDescent="0.25">
      <c r="A552" s="443" t="s">
        <v>1552</v>
      </c>
      <c r="B552" s="378" t="s">
        <v>583</v>
      </c>
      <c r="C552" s="46">
        <v>0</v>
      </c>
      <c r="D552" s="46">
        <v>0</v>
      </c>
      <c r="E552" s="353">
        <v>0</v>
      </c>
      <c r="F552" s="46">
        <v>0</v>
      </c>
      <c r="H552" s="3" t="str">
        <f t="shared" si="34"/>
        <v>12001</v>
      </c>
      <c r="K552" s="189">
        <f t="shared" si="35"/>
        <v>0</v>
      </c>
    </row>
    <row r="553" spans="1:11" x14ac:dyDescent="0.25">
      <c r="A553" s="443" t="s">
        <v>1553</v>
      </c>
      <c r="B553" s="378" t="s">
        <v>584</v>
      </c>
      <c r="C553" s="46">
        <v>0</v>
      </c>
      <c r="D553" s="46">
        <v>-4859400</v>
      </c>
      <c r="E553" s="353">
        <v>-4859400</v>
      </c>
      <c r="F553" s="46">
        <v>4859400</v>
      </c>
      <c r="H553" s="3" t="str">
        <f t="shared" si="34"/>
        <v>12001</v>
      </c>
      <c r="K553" s="189">
        <f t="shared" si="35"/>
        <v>0</v>
      </c>
    </row>
    <row r="554" spans="1:11" x14ac:dyDescent="0.25">
      <c r="A554" s="443" t="s">
        <v>1554</v>
      </c>
      <c r="B554" s="378" t="s">
        <v>585</v>
      </c>
      <c r="C554" s="46">
        <v>1310.6600000000001</v>
      </c>
      <c r="D554" s="46">
        <v>0</v>
      </c>
      <c r="E554" s="353">
        <v>0</v>
      </c>
      <c r="F554" s="46">
        <v>1365.47</v>
      </c>
      <c r="H554" s="3" t="str">
        <f t="shared" si="34"/>
        <v>12001</v>
      </c>
      <c r="K554" s="189">
        <f t="shared" si="35"/>
        <v>0</v>
      </c>
    </row>
    <row r="555" spans="1:11" x14ac:dyDescent="0.25">
      <c r="A555" s="443" t="s">
        <v>1555</v>
      </c>
      <c r="B555" s="378" t="s">
        <v>586</v>
      </c>
      <c r="C555" s="46">
        <v>-698.34</v>
      </c>
      <c r="D555" s="46">
        <v>-24900</v>
      </c>
      <c r="E555" s="353">
        <v>-24900</v>
      </c>
      <c r="F555" s="46">
        <v>24558.99</v>
      </c>
      <c r="H555" s="3" t="str">
        <f t="shared" si="34"/>
        <v>12001</v>
      </c>
      <c r="K555" s="189">
        <f t="shared" si="35"/>
        <v>0</v>
      </c>
    </row>
    <row r="556" spans="1:11" x14ac:dyDescent="0.25">
      <c r="A556" s="443" t="s">
        <v>1556</v>
      </c>
      <c r="B556" s="378" t="s">
        <v>587</v>
      </c>
      <c r="C556" s="46">
        <v>-8557.4699999999993</v>
      </c>
      <c r="D556" s="46">
        <v>-16900</v>
      </c>
      <c r="E556" s="353">
        <v>-16900</v>
      </c>
      <c r="F556" s="46">
        <v>12630.03</v>
      </c>
      <c r="H556" s="3" t="str">
        <f t="shared" si="34"/>
        <v>12001</v>
      </c>
      <c r="K556" s="189">
        <f t="shared" si="35"/>
        <v>0</v>
      </c>
    </row>
    <row r="557" spans="1:11" x14ac:dyDescent="0.25">
      <c r="A557" s="443" t="s">
        <v>1557</v>
      </c>
      <c r="B557" s="378" t="s">
        <v>588</v>
      </c>
      <c r="C557" s="46">
        <v>0</v>
      </c>
      <c r="D557" s="46">
        <v>-71900</v>
      </c>
      <c r="E557" s="353">
        <v>-71900</v>
      </c>
      <c r="F557" s="46">
        <v>71900</v>
      </c>
      <c r="H557" s="3" t="str">
        <f t="shared" si="34"/>
        <v>12001</v>
      </c>
      <c r="K557" s="189">
        <f t="shared" si="35"/>
        <v>0</v>
      </c>
    </row>
    <row r="558" spans="1:11" x14ac:dyDescent="0.25">
      <c r="A558" s="443" t="s">
        <v>1558</v>
      </c>
      <c r="B558" s="378" t="s">
        <v>589</v>
      </c>
      <c r="C558" s="46">
        <v>0</v>
      </c>
      <c r="D558" s="46">
        <v>0</v>
      </c>
      <c r="E558" s="353">
        <v>0</v>
      </c>
      <c r="F558" s="46">
        <v>0</v>
      </c>
      <c r="H558" s="3" t="str">
        <f t="shared" si="34"/>
        <v>12001</v>
      </c>
      <c r="K558" s="189">
        <f t="shared" si="35"/>
        <v>0</v>
      </c>
    </row>
    <row r="559" spans="1:11" x14ac:dyDescent="0.25">
      <c r="A559" s="443" t="s">
        <v>1559</v>
      </c>
      <c r="B559" s="378" t="s">
        <v>590</v>
      </c>
      <c r="C559" s="46">
        <v>209667.4</v>
      </c>
      <c r="D559" s="46">
        <v>350700</v>
      </c>
      <c r="E559" s="353">
        <v>350700</v>
      </c>
      <c r="F559" s="46">
        <v>-176803.5</v>
      </c>
      <c r="H559" s="3" t="str">
        <f t="shared" si="34"/>
        <v>12003</v>
      </c>
      <c r="K559" s="189">
        <f t="shared" si="35"/>
        <v>0</v>
      </c>
    </row>
    <row r="560" spans="1:11" x14ac:dyDescent="0.25">
      <c r="A560" s="443" t="s">
        <v>1560</v>
      </c>
      <c r="B560" s="378" t="s">
        <v>591</v>
      </c>
      <c r="C560" s="46">
        <v>0</v>
      </c>
      <c r="D560" s="46">
        <v>0</v>
      </c>
      <c r="E560" s="353">
        <v>0</v>
      </c>
      <c r="F560" s="46">
        <v>0</v>
      </c>
      <c r="H560" s="3" t="str">
        <f t="shared" si="34"/>
        <v>12003</v>
      </c>
      <c r="K560" s="189">
        <f t="shared" si="35"/>
        <v>0</v>
      </c>
    </row>
    <row r="561" spans="1:11" x14ac:dyDescent="0.25">
      <c r="A561" s="443" t="s">
        <v>1561</v>
      </c>
      <c r="B561" s="378" t="s">
        <v>592</v>
      </c>
      <c r="C561" s="46">
        <v>0</v>
      </c>
      <c r="D561" s="46">
        <v>0</v>
      </c>
      <c r="E561" s="353">
        <v>0</v>
      </c>
      <c r="F561" s="46">
        <v>0</v>
      </c>
      <c r="H561" s="3" t="str">
        <f t="shared" si="34"/>
        <v>12003</v>
      </c>
      <c r="K561" s="189">
        <f t="shared" si="35"/>
        <v>0</v>
      </c>
    </row>
    <row r="562" spans="1:11" x14ac:dyDescent="0.25">
      <c r="A562" s="443" t="s">
        <v>1562</v>
      </c>
      <c r="B562" s="378" t="s">
        <v>593</v>
      </c>
      <c r="C562" s="46">
        <v>0</v>
      </c>
      <c r="D562" s="46">
        <v>0</v>
      </c>
      <c r="E562" s="353">
        <v>0</v>
      </c>
      <c r="F562" s="46">
        <v>0</v>
      </c>
      <c r="H562" s="3" t="str">
        <f t="shared" si="34"/>
        <v>12003</v>
      </c>
      <c r="K562" s="189">
        <f t="shared" si="35"/>
        <v>0</v>
      </c>
    </row>
    <row r="563" spans="1:11" x14ac:dyDescent="0.25">
      <c r="A563" s="443" t="s">
        <v>1563</v>
      </c>
      <c r="B563" s="378" t="s">
        <v>594</v>
      </c>
      <c r="C563" s="46">
        <v>0</v>
      </c>
      <c r="D563" s="46">
        <v>0</v>
      </c>
      <c r="E563" s="353">
        <v>0</v>
      </c>
      <c r="F563" s="46">
        <v>0</v>
      </c>
      <c r="H563" s="3" t="str">
        <f t="shared" si="34"/>
        <v>12003</v>
      </c>
      <c r="K563" s="189">
        <f t="shared" si="35"/>
        <v>0</v>
      </c>
    </row>
    <row r="564" spans="1:11" x14ac:dyDescent="0.25">
      <c r="A564" s="443" t="s">
        <v>1564</v>
      </c>
      <c r="B564" s="378" t="s">
        <v>595</v>
      </c>
      <c r="C564" s="46">
        <v>0</v>
      </c>
      <c r="D564" s="46">
        <v>0</v>
      </c>
      <c r="E564" s="353">
        <v>0</v>
      </c>
      <c r="F564" s="46">
        <v>0</v>
      </c>
      <c r="H564" s="3" t="str">
        <f t="shared" si="34"/>
        <v>12003</v>
      </c>
      <c r="K564" s="189">
        <f t="shared" si="35"/>
        <v>0</v>
      </c>
    </row>
    <row r="565" spans="1:11" x14ac:dyDescent="0.25">
      <c r="A565" s="443" t="s">
        <v>1565</v>
      </c>
      <c r="B565" s="378" t="s">
        <v>596</v>
      </c>
      <c r="C565" s="46">
        <v>97608.94</v>
      </c>
      <c r="D565" s="46">
        <v>60000</v>
      </c>
      <c r="E565" s="353">
        <v>60000</v>
      </c>
      <c r="F565" s="46">
        <v>-24340.22</v>
      </c>
      <c r="H565" s="3" t="str">
        <f t="shared" si="34"/>
        <v>12003</v>
      </c>
      <c r="K565" s="189">
        <f t="shared" si="35"/>
        <v>0</v>
      </c>
    </row>
    <row r="566" spans="1:11" x14ac:dyDescent="0.25">
      <c r="A566" s="443" t="s">
        <v>1566</v>
      </c>
      <c r="B566" s="378" t="s">
        <v>597</v>
      </c>
      <c r="C566" s="46">
        <v>0</v>
      </c>
      <c r="D566" s="46">
        <v>0</v>
      </c>
      <c r="E566" s="353">
        <v>0</v>
      </c>
      <c r="F566" s="46">
        <v>0</v>
      </c>
      <c r="H566" s="3" t="str">
        <f t="shared" si="34"/>
        <v>12003</v>
      </c>
      <c r="K566" s="189">
        <f t="shared" si="35"/>
        <v>0</v>
      </c>
    </row>
    <row r="567" spans="1:11" x14ac:dyDescent="0.25">
      <c r="A567" s="443" t="s">
        <v>1567</v>
      </c>
      <c r="B567" s="378" t="s">
        <v>598</v>
      </c>
      <c r="C567" s="46">
        <v>0</v>
      </c>
      <c r="D567" s="46">
        <v>0</v>
      </c>
      <c r="E567" s="353">
        <v>0</v>
      </c>
      <c r="F567" s="46">
        <v>0</v>
      </c>
      <c r="H567" s="3" t="str">
        <f t="shared" si="34"/>
        <v>12003</v>
      </c>
      <c r="K567" s="189">
        <f t="shared" si="35"/>
        <v>0</v>
      </c>
    </row>
    <row r="568" spans="1:11" x14ac:dyDescent="0.25">
      <c r="A568" s="443" t="s">
        <v>1568</v>
      </c>
      <c r="B568" s="378" t="s">
        <v>599</v>
      </c>
      <c r="C568" s="46">
        <v>0</v>
      </c>
      <c r="D568" s="46">
        <v>0</v>
      </c>
      <c r="E568" s="353">
        <v>0</v>
      </c>
      <c r="F568" s="46">
        <v>0</v>
      </c>
      <c r="H568" s="3" t="str">
        <f t="shared" si="34"/>
        <v>12003</v>
      </c>
      <c r="K568" s="189">
        <f t="shared" si="35"/>
        <v>0</v>
      </c>
    </row>
    <row r="569" spans="1:11" x14ac:dyDescent="0.25">
      <c r="A569" s="443" t="s">
        <v>1569</v>
      </c>
      <c r="B569" s="378" t="s">
        <v>600</v>
      </c>
      <c r="C569" s="46">
        <v>124.5</v>
      </c>
      <c r="D569" s="46">
        <v>2600</v>
      </c>
      <c r="E569" s="353">
        <v>2600</v>
      </c>
      <c r="F569" s="46">
        <v>-2475.5</v>
      </c>
      <c r="H569" s="3" t="str">
        <f t="shared" si="34"/>
        <v>12003</v>
      </c>
      <c r="K569" s="189">
        <f t="shared" si="35"/>
        <v>0</v>
      </c>
    </row>
    <row r="570" spans="1:11" x14ac:dyDescent="0.25">
      <c r="A570" s="443" t="s">
        <v>1570</v>
      </c>
      <c r="B570" s="378" t="s">
        <v>601</v>
      </c>
      <c r="C570" s="46">
        <v>126</v>
      </c>
      <c r="D570" s="46">
        <v>600</v>
      </c>
      <c r="E570" s="353">
        <v>600</v>
      </c>
      <c r="F570" s="46">
        <v>-499</v>
      </c>
      <c r="H570" s="3" t="str">
        <f t="shared" si="34"/>
        <v>12003</v>
      </c>
      <c r="K570" s="189">
        <f t="shared" si="35"/>
        <v>0</v>
      </c>
    </row>
    <row r="571" spans="1:11" x14ac:dyDescent="0.25">
      <c r="A571" s="443" t="s">
        <v>1571</v>
      </c>
      <c r="B571" s="378" t="s">
        <v>602</v>
      </c>
      <c r="C571" s="46">
        <v>0</v>
      </c>
      <c r="D571" s="46">
        <v>0</v>
      </c>
      <c r="E571" s="353">
        <v>0</v>
      </c>
      <c r="F571" s="46">
        <v>0</v>
      </c>
      <c r="H571" s="3" t="str">
        <f t="shared" si="34"/>
        <v>12003</v>
      </c>
      <c r="K571" s="189">
        <f t="shared" si="35"/>
        <v>0</v>
      </c>
    </row>
    <row r="572" spans="1:11" x14ac:dyDescent="0.25">
      <c r="A572" s="443" t="s">
        <v>1572</v>
      </c>
      <c r="B572" s="378" t="s">
        <v>892</v>
      </c>
      <c r="C572" s="46">
        <v>0</v>
      </c>
      <c r="D572" s="46">
        <v>0</v>
      </c>
      <c r="E572" s="353">
        <v>0</v>
      </c>
      <c r="F572" s="46">
        <v>0</v>
      </c>
      <c r="H572" s="3" t="str">
        <f t="shared" si="34"/>
        <v>12003</v>
      </c>
      <c r="K572" s="189">
        <f t="shared" si="35"/>
        <v>0</v>
      </c>
    </row>
    <row r="573" spans="1:11" x14ac:dyDescent="0.25">
      <c r="A573" s="443" t="s">
        <v>1573</v>
      </c>
      <c r="B573" s="378" t="s">
        <v>968</v>
      </c>
      <c r="C573" s="46">
        <v>0</v>
      </c>
      <c r="D573" s="46">
        <v>0</v>
      </c>
      <c r="E573" s="353">
        <v>0</v>
      </c>
      <c r="F573" s="46">
        <v>0</v>
      </c>
      <c r="H573" s="3" t="str">
        <f t="shared" si="34"/>
        <v>12003</v>
      </c>
      <c r="K573" s="189">
        <f t="shared" si="35"/>
        <v>0</v>
      </c>
    </row>
    <row r="574" spans="1:11" x14ac:dyDescent="0.25">
      <c r="A574" s="443" t="s">
        <v>1574</v>
      </c>
      <c r="B574" s="378" t="s">
        <v>603</v>
      </c>
      <c r="C574" s="46">
        <v>0</v>
      </c>
      <c r="D574" s="46">
        <v>1200</v>
      </c>
      <c r="E574" s="353">
        <v>1200</v>
      </c>
      <c r="F574" s="46">
        <v>-1200</v>
      </c>
      <c r="H574" s="3" t="str">
        <f t="shared" si="34"/>
        <v>12003</v>
      </c>
      <c r="K574" s="189">
        <f t="shared" si="35"/>
        <v>0</v>
      </c>
    </row>
    <row r="575" spans="1:11" x14ac:dyDescent="0.25">
      <c r="A575" s="443" t="s">
        <v>1575</v>
      </c>
      <c r="B575" s="378" t="s">
        <v>604</v>
      </c>
      <c r="C575" s="46">
        <v>210</v>
      </c>
      <c r="D575" s="46">
        <v>1700</v>
      </c>
      <c r="E575" s="353">
        <v>1700</v>
      </c>
      <c r="F575" s="46">
        <v>-1490</v>
      </c>
      <c r="H575" s="3" t="str">
        <f t="shared" si="34"/>
        <v>12003</v>
      </c>
      <c r="K575" s="189">
        <f t="shared" si="35"/>
        <v>0</v>
      </c>
    </row>
    <row r="576" spans="1:11" x14ac:dyDescent="0.25">
      <c r="A576" s="443" t="s">
        <v>1576</v>
      </c>
      <c r="B576" s="378" t="s">
        <v>605</v>
      </c>
      <c r="C576" s="46">
        <v>16090.25</v>
      </c>
      <c r="D576" s="46">
        <v>29200</v>
      </c>
      <c r="E576" s="353">
        <v>29200</v>
      </c>
      <c r="F576" s="46">
        <v>-13109.75</v>
      </c>
      <c r="H576" s="3" t="str">
        <f t="shared" si="34"/>
        <v>12003</v>
      </c>
      <c r="K576" s="189">
        <f t="shared" si="35"/>
        <v>0</v>
      </c>
    </row>
    <row r="577" spans="1:11" x14ac:dyDescent="0.25">
      <c r="A577" s="443" t="s">
        <v>1577</v>
      </c>
      <c r="B577" s="378" t="s">
        <v>606</v>
      </c>
      <c r="C577" s="46">
        <v>3657.53</v>
      </c>
      <c r="D577" s="46">
        <v>2300</v>
      </c>
      <c r="E577" s="353">
        <v>2300</v>
      </c>
      <c r="F577" s="46">
        <v>1360.96</v>
      </c>
      <c r="H577" s="3" t="str">
        <f t="shared" si="34"/>
        <v>12003</v>
      </c>
      <c r="K577" s="189">
        <f t="shared" si="35"/>
        <v>0</v>
      </c>
    </row>
    <row r="578" spans="1:11" x14ac:dyDescent="0.25">
      <c r="A578" s="443" t="s">
        <v>1578</v>
      </c>
      <c r="B578" s="378" t="s">
        <v>607</v>
      </c>
      <c r="C578" s="46">
        <v>0</v>
      </c>
      <c r="D578" s="46">
        <v>1200</v>
      </c>
      <c r="E578" s="353">
        <v>1200</v>
      </c>
      <c r="F578" s="46">
        <v>-1200</v>
      </c>
      <c r="H578" s="3" t="str">
        <f t="shared" si="34"/>
        <v>12003</v>
      </c>
      <c r="K578" s="189">
        <f t="shared" si="35"/>
        <v>0</v>
      </c>
    </row>
    <row r="579" spans="1:11" x14ac:dyDescent="0.25">
      <c r="A579" s="443" t="s">
        <v>1579</v>
      </c>
      <c r="B579" s="378" t="s">
        <v>608</v>
      </c>
      <c r="C579" s="46">
        <v>0</v>
      </c>
      <c r="D579" s="46">
        <v>0</v>
      </c>
      <c r="E579" s="353">
        <v>0</v>
      </c>
      <c r="F579" s="46">
        <v>0</v>
      </c>
      <c r="H579" s="3" t="str">
        <f t="shared" si="34"/>
        <v>12003</v>
      </c>
      <c r="K579" s="189">
        <f t="shared" si="35"/>
        <v>0</v>
      </c>
    </row>
    <row r="580" spans="1:11" x14ac:dyDescent="0.25">
      <c r="A580" s="443" t="s">
        <v>1580</v>
      </c>
      <c r="B580" s="378" t="s">
        <v>609</v>
      </c>
      <c r="C580" s="46">
        <v>0</v>
      </c>
      <c r="D580" s="46">
        <v>0</v>
      </c>
      <c r="E580" s="353">
        <v>0</v>
      </c>
      <c r="F580" s="46">
        <v>0</v>
      </c>
      <c r="H580" s="3" t="str">
        <f t="shared" si="34"/>
        <v>12003</v>
      </c>
      <c r="K580" s="189">
        <f t="shared" si="35"/>
        <v>0</v>
      </c>
    </row>
    <row r="581" spans="1:11" x14ac:dyDescent="0.25">
      <c r="A581" s="443" t="s">
        <v>1581</v>
      </c>
      <c r="B581" s="378" t="s">
        <v>610</v>
      </c>
      <c r="C581" s="46">
        <v>0</v>
      </c>
      <c r="D581" s="46">
        <v>0</v>
      </c>
      <c r="E581" s="353">
        <v>0</v>
      </c>
      <c r="F581" s="46">
        <v>0</v>
      </c>
      <c r="H581" s="3" t="str">
        <f t="shared" si="34"/>
        <v>12003</v>
      </c>
      <c r="K581" s="189">
        <f t="shared" si="35"/>
        <v>0</v>
      </c>
    </row>
    <row r="582" spans="1:11" x14ac:dyDescent="0.25">
      <c r="A582" s="443" t="s">
        <v>1582</v>
      </c>
      <c r="B582" s="378" t="s">
        <v>611</v>
      </c>
      <c r="C582" s="46">
        <v>0</v>
      </c>
      <c r="D582" s="46">
        <v>0</v>
      </c>
      <c r="E582" s="353">
        <v>0</v>
      </c>
      <c r="F582" s="46">
        <v>0</v>
      </c>
      <c r="H582" s="3" t="str">
        <f t="shared" si="34"/>
        <v>12003</v>
      </c>
      <c r="K582" s="189">
        <f t="shared" si="35"/>
        <v>0</v>
      </c>
    </row>
    <row r="583" spans="1:11" x14ac:dyDescent="0.25">
      <c r="A583" s="443" t="s">
        <v>1583</v>
      </c>
      <c r="B583" s="378" t="s">
        <v>612</v>
      </c>
      <c r="C583" s="46">
        <v>0</v>
      </c>
      <c r="D583" s="46">
        <v>0</v>
      </c>
      <c r="E583" s="353">
        <v>0</v>
      </c>
      <c r="F583" s="46">
        <v>0</v>
      </c>
      <c r="H583" s="3" t="str">
        <f t="shared" si="34"/>
        <v>12003</v>
      </c>
      <c r="K583" s="189">
        <f t="shared" si="35"/>
        <v>0</v>
      </c>
    </row>
    <row r="584" spans="1:11" x14ac:dyDescent="0.25">
      <c r="A584" s="443" t="s">
        <v>1584</v>
      </c>
      <c r="B584" s="378" t="s">
        <v>613</v>
      </c>
      <c r="C584" s="46">
        <v>0</v>
      </c>
      <c r="D584" s="46">
        <v>0</v>
      </c>
      <c r="E584" s="353">
        <v>0</v>
      </c>
      <c r="F584" s="46">
        <v>0</v>
      </c>
      <c r="H584" s="3" t="str">
        <f t="shared" si="34"/>
        <v>12003</v>
      </c>
      <c r="K584" s="189">
        <f t="shared" si="35"/>
        <v>0</v>
      </c>
    </row>
    <row r="585" spans="1:11" x14ac:dyDescent="0.25">
      <c r="A585" s="443" t="s">
        <v>1585</v>
      </c>
      <c r="B585" s="378" t="s">
        <v>614</v>
      </c>
      <c r="C585" s="46">
        <v>0</v>
      </c>
      <c r="D585" s="46">
        <v>8500</v>
      </c>
      <c r="E585" s="353">
        <v>8500</v>
      </c>
      <c r="F585" s="46">
        <v>-8500</v>
      </c>
      <c r="H585" s="3" t="str">
        <f t="shared" si="34"/>
        <v>12003</v>
      </c>
      <c r="K585" s="189">
        <f t="shared" si="35"/>
        <v>0</v>
      </c>
    </row>
    <row r="586" spans="1:11" x14ac:dyDescent="0.25">
      <c r="A586" s="443" t="s">
        <v>1586</v>
      </c>
      <c r="B586" s="378" t="s">
        <v>615</v>
      </c>
      <c r="C586" s="46">
        <v>0</v>
      </c>
      <c r="D586" s="46">
        <v>16700</v>
      </c>
      <c r="E586" s="353">
        <v>16700</v>
      </c>
      <c r="F586" s="46">
        <v>-16700</v>
      </c>
      <c r="H586" s="3" t="str">
        <f t="shared" ref="H586:H649" si="36">LEFT(A586,5)</f>
        <v>12003</v>
      </c>
      <c r="K586" s="189">
        <f t="shared" si="35"/>
        <v>0</v>
      </c>
    </row>
    <row r="587" spans="1:11" x14ac:dyDescent="0.25">
      <c r="A587" s="443" t="s">
        <v>1587</v>
      </c>
      <c r="B587" s="378" t="s">
        <v>616</v>
      </c>
      <c r="C587" s="46">
        <v>3</v>
      </c>
      <c r="D587" s="46">
        <v>100</v>
      </c>
      <c r="E587" s="353">
        <v>100</v>
      </c>
      <c r="F587" s="46">
        <v>-97</v>
      </c>
      <c r="H587" s="3" t="str">
        <f t="shared" si="36"/>
        <v>12003</v>
      </c>
      <c r="K587" s="189">
        <f t="shared" si="35"/>
        <v>0</v>
      </c>
    </row>
    <row r="588" spans="1:11" x14ac:dyDescent="0.25">
      <c r="A588" s="443" t="s">
        <v>1588</v>
      </c>
      <c r="B588" s="378" t="s">
        <v>617</v>
      </c>
      <c r="C588" s="46">
        <v>686</v>
      </c>
      <c r="D588" s="46">
        <v>4000</v>
      </c>
      <c r="E588" s="353">
        <v>4000</v>
      </c>
      <c r="F588" s="46">
        <v>-3569</v>
      </c>
      <c r="H588" s="3" t="str">
        <f t="shared" si="36"/>
        <v>12003</v>
      </c>
      <c r="K588" s="189">
        <f t="shared" si="35"/>
        <v>0</v>
      </c>
    </row>
    <row r="589" spans="1:11" x14ac:dyDescent="0.25">
      <c r="A589" s="443" t="s">
        <v>1589</v>
      </c>
      <c r="B589" s="378" t="s">
        <v>618</v>
      </c>
      <c r="C589" s="46">
        <v>0</v>
      </c>
      <c r="D589" s="46">
        <v>0</v>
      </c>
      <c r="E589" s="353">
        <v>0</v>
      </c>
      <c r="F589" s="46">
        <v>0</v>
      </c>
      <c r="H589" s="3" t="str">
        <f t="shared" si="36"/>
        <v>12003</v>
      </c>
      <c r="K589" s="189">
        <f t="shared" si="35"/>
        <v>0</v>
      </c>
    </row>
    <row r="590" spans="1:11" x14ac:dyDescent="0.25">
      <c r="A590" s="443" t="s">
        <v>1590</v>
      </c>
      <c r="B590" s="378" t="s">
        <v>619</v>
      </c>
      <c r="C590" s="46">
        <v>0</v>
      </c>
      <c r="D590" s="46">
        <v>700</v>
      </c>
      <c r="E590" s="353">
        <v>700</v>
      </c>
      <c r="F590" s="46">
        <v>-700</v>
      </c>
      <c r="H590" s="3" t="str">
        <f t="shared" si="36"/>
        <v>12003</v>
      </c>
      <c r="K590" s="189">
        <f t="shared" si="35"/>
        <v>0</v>
      </c>
    </row>
    <row r="591" spans="1:11" x14ac:dyDescent="0.25">
      <c r="A591" s="443" t="s">
        <v>1591</v>
      </c>
      <c r="B591" s="378" t="s">
        <v>620</v>
      </c>
      <c r="C591" s="46">
        <v>0</v>
      </c>
      <c r="D591" s="46">
        <v>0</v>
      </c>
      <c r="E591" s="353">
        <v>0</v>
      </c>
      <c r="F591" s="46">
        <v>0</v>
      </c>
      <c r="H591" s="3" t="str">
        <f t="shared" si="36"/>
        <v>12003</v>
      </c>
      <c r="K591" s="189">
        <f t="shared" si="35"/>
        <v>0</v>
      </c>
    </row>
    <row r="592" spans="1:11" x14ac:dyDescent="0.25">
      <c r="A592" s="443" t="s">
        <v>1592</v>
      </c>
      <c r="B592" s="378" t="s">
        <v>621</v>
      </c>
      <c r="C592" s="46">
        <v>0</v>
      </c>
      <c r="D592" s="46">
        <v>0</v>
      </c>
      <c r="E592" s="353">
        <v>0</v>
      </c>
      <c r="F592" s="46">
        <v>0</v>
      </c>
      <c r="H592" s="3" t="str">
        <f t="shared" si="36"/>
        <v>12003</v>
      </c>
      <c r="K592" s="189">
        <f t="shared" si="35"/>
        <v>0</v>
      </c>
    </row>
    <row r="593" spans="1:11" x14ac:dyDescent="0.25">
      <c r="A593" s="443" t="s">
        <v>1593</v>
      </c>
      <c r="B593" s="378" t="s">
        <v>622</v>
      </c>
      <c r="C593" s="46">
        <v>0</v>
      </c>
      <c r="D593" s="46">
        <v>0</v>
      </c>
      <c r="E593" s="353">
        <v>0</v>
      </c>
      <c r="F593" s="46">
        <v>0</v>
      </c>
      <c r="H593" s="3" t="str">
        <f t="shared" si="36"/>
        <v>12003</v>
      </c>
      <c r="K593" s="189">
        <f t="shared" si="35"/>
        <v>0</v>
      </c>
    </row>
    <row r="594" spans="1:11" x14ac:dyDescent="0.25">
      <c r="A594" s="443" t="s">
        <v>1594</v>
      </c>
      <c r="B594" s="378" t="s">
        <v>623</v>
      </c>
      <c r="C594" s="46">
        <v>0</v>
      </c>
      <c r="D594" s="46">
        <v>0</v>
      </c>
      <c r="E594" s="353">
        <v>0</v>
      </c>
      <c r="F594" s="46">
        <v>0</v>
      </c>
      <c r="H594" s="3" t="str">
        <f t="shared" si="36"/>
        <v>12003</v>
      </c>
      <c r="K594" s="189">
        <f t="shared" si="35"/>
        <v>0</v>
      </c>
    </row>
    <row r="595" spans="1:11" x14ac:dyDescent="0.25">
      <c r="A595" s="443" t="s">
        <v>1763</v>
      </c>
      <c r="B595" s="378" t="s">
        <v>1741</v>
      </c>
      <c r="C595" s="46">
        <v>0</v>
      </c>
      <c r="D595" s="46">
        <v>700</v>
      </c>
      <c r="E595" s="353">
        <v>700</v>
      </c>
      <c r="F595" s="46">
        <v>-700</v>
      </c>
      <c r="H595" s="3" t="str">
        <f t="shared" si="36"/>
        <v>12003</v>
      </c>
      <c r="K595" s="189">
        <f t="shared" si="35"/>
        <v>0</v>
      </c>
    </row>
    <row r="596" spans="1:11" x14ac:dyDescent="0.25">
      <c r="A596" s="443" t="s">
        <v>1595</v>
      </c>
      <c r="B596" s="378" t="s">
        <v>624</v>
      </c>
      <c r="C596" s="46">
        <v>0</v>
      </c>
      <c r="D596" s="46">
        <v>0</v>
      </c>
      <c r="E596" s="353">
        <v>0</v>
      </c>
      <c r="F596" s="46">
        <v>0</v>
      </c>
      <c r="H596" s="3" t="str">
        <f t="shared" si="36"/>
        <v>12003</v>
      </c>
      <c r="K596" s="189">
        <f t="shared" si="35"/>
        <v>0</v>
      </c>
    </row>
    <row r="597" spans="1:11" x14ac:dyDescent="0.25">
      <c r="A597" s="443" t="s">
        <v>1596</v>
      </c>
      <c r="B597" s="378" t="s">
        <v>625</v>
      </c>
      <c r="C597" s="46">
        <v>0</v>
      </c>
      <c r="D597" s="46">
        <v>0</v>
      </c>
      <c r="E597" s="353">
        <v>0</v>
      </c>
      <c r="F597" s="46">
        <v>0</v>
      </c>
      <c r="H597" s="3" t="str">
        <f t="shared" si="36"/>
        <v>12003</v>
      </c>
      <c r="K597" s="189">
        <f t="shared" si="35"/>
        <v>0</v>
      </c>
    </row>
    <row r="598" spans="1:11" x14ac:dyDescent="0.25">
      <c r="A598" s="443" t="s">
        <v>1597</v>
      </c>
      <c r="B598" s="378" t="s">
        <v>626</v>
      </c>
      <c r="C598" s="46">
        <v>0</v>
      </c>
      <c r="D598" s="46">
        <v>0</v>
      </c>
      <c r="E598" s="353">
        <v>0</v>
      </c>
      <c r="F598" s="46">
        <v>0</v>
      </c>
      <c r="H598" s="3" t="str">
        <f t="shared" si="36"/>
        <v>12003</v>
      </c>
      <c r="K598" s="189">
        <f t="shared" si="35"/>
        <v>0</v>
      </c>
    </row>
    <row r="599" spans="1:11" x14ac:dyDescent="0.25">
      <c r="A599" s="443" t="s">
        <v>1598</v>
      </c>
      <c r="B599" s="378" t="s">
        <v>627</v>
      </c>
      <c r="C599" s="46">
        <v>0</v>
      </c>
      <c r="D599" s="46">
        <v>0</v>
      </c>
      <c r="E599" s="353">
        <v>0</v>
      </c>
      <c r="F599" s="46">
        <v>0</v>
      </c>
      <c r="H599" s="3" t="str">
        <f t="shared" si="36"/>
        <v>12003</v>
      </c>
      <c r="K599" s="189">
        <f t="shared" si="35"/>
        <v>0</v>
      </c>
    </row>
    <row r="600" spans="1:11" x14ac:dyDescent="0.25">
      <c r="A600" s="443" t="s">
        <v>1599</v>
      </c>
      <c r="B600" s="378" t="s">
        <v>628</v>
      </c>
      <c r="C600" s="46">
        <v>0</v>
      </c>
      <c r="D600" s="46">
        <v>0</v>
      </c>
      <c r="E600" s="353">
        <v>0</v>
      </c>
      <c r="F600" s="46">
        <v>0</v>
      </c>
      <c r="H600" s="3" t="str">
        <f t="shared" si="36"/>
        <v>12003</v>
      </c>
      <c r="K600" s="189">
        <f t="shared" si="35"/>
        <v>0</v>
      </c>
    </row>
    <row r="601" spans="1:11" x14ac:dyDescent="0.25">
      <c r="A601" s="443" t="s">
        <v>1600</v>
      </c>
      <c r="B601" s="378" t="s">
        <v>629</v>
      </c>
      <c r="C601" s="46">
        <v>0</v>
      </c>
      <c r="D601" s="46">
        <v>0</v>
      </c>
      <c r="E601" s="353">
        <v>0</v>
      </c>
      <c r="F601" s="46">
        <v>0</v>
      </c>
      <c r="H601" s="3" t="str">
        <f t="shared" si="36"/>
        <v>12003</v>
      </c>
      <c r="K601" s="189">
        <f t="shared" si="35"/>
        <v>0</v>
      </c>
    </row>
    <row r="602" spans="1:11" x14ac:dyDescent="0.25">
      <c r="A602" s="443" t="s">
        <v>1601</v>
      </c>
      <c r="B602" s="378" t="s">
        <v>630</v>
      </c>
      <c r="C602" s="46">
        <v>0</v>
      </c>
      <c r="D602" s="46">
        <v>0</v>
      </c>
      <c r="E602" s="353">
        <v>0</v>
      </c>
      <c r="F602" s="46">
        <v>0</v>
      </c>
      <c r="H602" s="3" t="str">
        <f t="shared" si="36"/>
        <v>12003</v>
      </c>
      <c r="K602" s="189">
        <f t="shared" si="35"/>
        <v>0</v>
      </c>
    </row>
    <row r="603" spans="1:11" x14ac:dyDescent="0.25">
      <c r="A603" s="443" t="s">
        <v>1602</v>
      </c>
      <c r="B603" s="378" t="s">
        <v>631</v>
      </c>
      <c r="C603" s="46">
        <v>0</v>
      </c>
      <c r="D603" s="46">
        <v>1195000</v>
      </c>
      <c r="E603" s="353">
        <v>1195000</v>
      </c>
      <c r="F603" s="46">
        <v>-1195000</v>
      </c>
      <c r="H603" s="3" t="str">
        <f t="shared" si="36"/>
        <v>12003</v>
      </c>
      <c r="K603" s="189">
        <f t="shared" si="35"/>
        <v>0</v>
      </c>
    </row>
    <row r="604" spans="1:11" x14ac:dyDescent="0.25">
      <c r="A604" s="443" t="s">
        <v>1603</v>
      </c>
      <c r="B604" s="378" t="s">
        <v>632</v>
      </c>
      <c r="C604" s="46">
        <v>0</v>
      </c>
      <c r="D604" s="46">
        <v>0</v>
      </c>
      <c r="E604" s="353">
        <v>0</v>
      </c>
      <c r="F604" s="46">
        <v>0</v>
      </c>
      <c r="H604" s="3" t="str">
        <f t="shared" si="36"/>
        <v>12003</v>
      </c>
      <c r="K604" s="189">
        <f t="shared" si="35"/>
        <v>0</v>
      </c>
    </row>
    <row r="605" spans="1:11" x14ac:dyDescent="0.25">
      <c r="A605" s="443" t="s">
        <v>1604</v>
      </c>
      <c r="B605" s="378" t="s">
        <v>633</v>
      </c>
      <c r="C605" s="46">
        <v>0</v>
      </c>
      <c r="D605" s="46">
        <v>0</v>
      </c>
      <c r="E605" s="353">
        <v>0</v>
      </c>
      <c r="F605" s="46">
        <v>0</v>
      </c>
      <c r="H605" s="3" t="str">
        <f t="shared" si="36"/>
        <v>12003</v>
      </c>
      <c r="K605" s="189">
        <f t="shared" si="35"/>
        <v>0</v>
      </c>
    </row>
    <row r="606" spans="1:11" x14ac:dyDescent="0.25">
      <c r="A606" s="443" t="s">
        <v>1605</v>
      </c>
      <c r="B606" s="378" t="s">
        <v>634</v>
      </c>
      <c r="C606" s="46">
        <v>0</v>
      </c>
      <c r="D606" s="46">
        <v>0</v>
      </c>
      <c r="E606" s="353">
        <v>0</v>
      </c>
      <c r="F606" s="46">
        <v>0</v>
      </c>
      <c r="H606" s="3" t="str">
        <f t="shared" si="36"/>
        <v>12003</v>
      </c>
      <c r="K606" s="189">
        <f t="shared" si="35"/>
        <v>0</v>
      </c>
    </row>
    <row r="607" spans="1:11" x14ac:dyDescent="0.25">
      <c r="A607" s="443" t="s">
        <v>1606</v>
      </c>
      <c r="B607" s="378" t="s">
        <v>635</v>
      </c>
      <c r="C607" s="46">
        <v>0</v>
      </c>
      <c r="D607" s="46">
        <v>0</v>
      </c>
      <c r="E607" s="46">
        <v>0</v>
      </c>
      <c r="F607" s="46">
        <v>0</v>
      </c>
      <c r="H607" s="3" t="str">
        <f t="shared" si="36"/>
        <v>12003</v>
      </c>
      <c r="K607" s="189">
        <f t="shared" si="35"/>
        <v>0</v>
      </c>
    </row>
    <row r="608" spans="1:11" x14ac:dyDescent="0.25">
      <c r="A608" s="443" t="s">
        <v>1607</v>
      </c>
      <c r="B608" s="378" t="s">
        <v>636</v>
      </c>
      <c r="C608" s="46">
        <v>0</v>
      </c>
      <c r="D608" s="46">
        <v>5600</v>
      </c>
      <c r="E608" s="46">
        <v>5600</v>
      </c>
      <c r="F608" s="46">
        <v>-5600</v>
      </c>
      <c r="H608" s="3" t="str">
        <f t="shared" si="36"/>
        <v>12003</v>
      </c>
      <c r="K608" s="189">
        <f t="shared" ref="K608:K671" si="37">SUMIF(I:I,I608,J:J)</f>
        <v>0</v>
      </c>
    </row>
    <row r="609" spans="1:11" x14ac:dyDescent="0.25">
      <c r="A609" s="443" t="s">
        <v>1608</v>
      </c>
      <c r="B609" s="378" t="s">
        <v>637</v>
      </c>
      <c r="C609" s="46">
        <v>230.69</v>
      </c>
      <c r="D609" s="46">
        <v>3000</v>
      </c>
      <c r="E609" s="46">
        <v>3000</v>
      </c>
      <c r="F609" s="46">
        <v>-2769.31</v>
      </c>
      <c r="H609" s="3" t="str">
        <f t="shared" si="36"/>
        <v>12003</v>
      </c>
      <c r="K609" s="189">
        <f t="shared" si="37"/>
        <v>0</v>
      </c>
    </row>
    <row r="610" spans="1:11" x14ac:dyDescent="0.25">
      <c r="A610" s="443" t="s">
        <v>1609</v>
      </c>
      <c r="B610" s="378" t="s">
        <v>638</v>
      </c>
      <c r="C610" s="46">
        <v>0</v>
      </c>
      <c r="D610" s="46">
        <v>2500</v>
      </c>
      <c r="E610" s="46">
        <v>2500</v>
      </c>
      <c r="F610" s="46">
        <v>-2500</v>
      </c>
      <c r="H610" s="3" t="str">
        <f t="shared" si="36"/>
        <v>12003</v>
      </c>
      <c r="K610" s="189">
        <f t="shared" si="37"/>
        <v>0</v>
      </c>
    </row>
    <row r="611" spans="1:11" x14ac:dyDescent="0.25">
      <c r="A611" s="443" t="s">
        <v>1610</v>
      </c>
      <c r="B611" s="378" t="s">
        <v>639</v>
      </c>
      <c r="C611" s="46">
        <v>0</v>
      </c>
      <c r="D611" s="46">
        <v>0</v>
      </c>
      <c r="E611" s="46">
        <v>0</v>
      </c>
      <c r="F611" s="46">
        <v>0</v>
      </c>
      <c r="H611" s="3" t="str">
        <f t="shared" si="36"/>
        <v>12003</v>
      </c>
      <c r="K611" s="189">
        <f t="shared" si="37"/>
        <v>0</v>
      </c>
    </row>
    <row r="612" spans="1:11" x14ac:dyDescent="0.25">
      <c r="A612" s="443" t="s">
        <v>1611</v>
      </c>
      <c r="B612" s="378" t="s">
        <v>640</v>
      </c>
      <c r="C612" s="46">
        <v>0</v>
      </c>
      <c r="D612" s="46">
        <v>0</v>
      </c>
      <c r="E612" s="46">
        <v>0</v>
      </c>
      <c r="F612" s="46">
        <v>0</v>
      </c>
      <c r="H612" s="3" t="str">
        <f t="shared" si="36"/>
        <v>12003</v>
      </c>
      <c r="K612" s="189">
        <f t="shared" si="37"/>
        <v>0</v>
      </c>
    </row>
    <row r="613" spans="1:11" x14ac:dyDescent="0.25">
      <c r="A613" s="443" t="s">
        <v>1612</v>
      </c>
      <c r="B613" s="378" t="s">
        <v>617</v>
      </c>
      <c r="C613" s="46">
        <v>0</v>
      </c>
      <c r="D613" s="46">
        <v>-3000</v>
      </c>
      <c r="E613" s="46">
        <v>-3000</v>
      </c>
      <c r="F613" s="46">
        <v>3000</v>
      </c>
      <c r="H613" s="3" t="str">
        <f t="shared" si="36"/>
        <v>12003</v>
      </c>
      <c r="K613" s="189">
        <f t="shared" si="37"/>
        <v>0</v>
      </c>
    </row>
    <row r="614" spans="1:11" x14ac:dyDescent="0.25">
      <c r="A614" s="443" t="s">
        <v>1613</v>
      </c>
      <c r="B614" s="378" t="s">
        <v>641</v>
      </c>
      <c r="C614" s="46">
        <v>0</v>
      </c>
      <c r="D614" s="46">
        <v>0</v>
      </c>
      <c r="E614" s="46">
        <v>0</v>
      </c>
      <c r="F614" s="46">
        <v>0</v>
      </c>
      <c r="H614" s="3" t="str">
        <f t="shared" si="36"/>
        <v>12003</v>
      </c>
      <c r="K614" s="189">
        <f t="shared" si="37"/>
        <v>0</v>
      </c>
    </row>
    <row r="615" spans="1:11" x14ac:dyDescent="0.25">
      <c r="A615" s="443" t="s">
        <v>1614</v>
      </c>
      <c r="B615" s="378" t="s">
        <v>642</v>
      </c>
      <c r="C615" s="46">
        <v>0</v>
      </c>
      <c r="D615" s="46">
        <v>0</v>
      </c>
      <c r="E615" s="46">
        <v>0</v>
      </c>
      <c r="F615" s="46">
        <v>0</v>
      </c>
      <c r="H615" s="3" t="str">
        <f t="shared" si="36"/>
        <v>12003</v>
      </c>
      <c r="K615" s="189">
        <f t="shared" si="37"/>
        <v>0</v>
      </c>
    </row>
    <row r="616" spans="1:11" x14ac:dyDescent="0.25">
      <c r="A616" s="443" t="s">
        <v>1615</v>
      </c>
      <c r="B616" s="378" t="s">
        <v>643</v>
      </c>
      <c r="C616" s="46">
        <v>0</v>
      </c>
      <c r="D616" s="46">
        <v>0</v>
      </c>
      <c r="E616" s="46">
        <v>0</v>
      </c>
      <c r="F616" s="46">
        <v>0</v>
      </c>
      <c r="H616" s="3" t="str">
        <f t="shared" si="36"/>
        <v>12003</v>
      </c>
      <c r="K616" s="189">
        <f t="shared" si="37"/>
        <v>0</v>
      </c>
    </row>
    <row r="617" spans="1:11" x14ac:dyDescent="0.25">
      <c r="A617" s="443" t="s">
        <v>1616</v>
      </c>
      <c r="B617" s="378" t="s">
        <v>644</v>
      </c>
      <c r="C617" s="46">
        <v>-400</v>
      </c>
      <c r="D617" s="46">
        <v>0</v>
      </c>
      <c r="E617" s="46">
        <v>0</v>
      </c>
      <c r="F617" s="46">
        <v>-275</v>
      </c>
      <c r="H617" s="3" t="str">
        <f t="shared" si="36"/>
        <v>12003</v>
      </c>
      <c r="K617" s="189">
        <f t="shared" si="37"/>
        <v>0</v>
      </c>
    </row>
    <row r="618" spans="1:11" x14ac:dyDescent="0.25">
      <c r="A618" s="443" t="s">
        <v>1617</v>
      </c>
      <c r="B618" s="378" t="s">
        <v>645</v>
      </c>
      <c r="C618" s="46">
        <v>0</v>
      </c>
      <c r="D618" s="46">
        <v>0</v>
      </c>
      <c r="E618" s="46">
        <v>0</v>
      </c>
      <c r="F618" s="46">
        <v>0</v>
      </c>
      <c r="H618" s="3" t="str">
        <f t="shared" si="36"/>
        <v>12501</v>
      </c>
      <c r="K618" s="189">
        <f t="shared" si="37"/>
        <v>0</v>
      </c>
    </row>
    <row r="619" spans="1:11" x14ac:dyDescent="0.25">
      <c r="A619" s="443" t="s">
        <v>1618</v>
      </c>
      <c r="B619" s="378" t="s">
        <v>646</v>
      </c>
      <c r="C619" s="46">
        <v>0</v>
      </c>
      <c r="D619" s="46">
        <v>0</v>
      </c>
      <c r="E619" s="46">
        <v>0</v>
      </c>
      <c r="F619" s="46">
        <v>0</v>
      </c>
      <c r="H619" s="3" t="str">
        <f t="shared" si="36"/>
        <v>12501</v>
      </c>
      <c r="K619" s="189">
        <f t="shared" si="37"/>
        <v>0</v>
      </c>
    </row>
    <row r="620" spans="1:11" x14ac:dyDescent="0.25">
      <c r="A620" s="443" t="s">
        <v>1619</v>
      </c>
      <c r="B620" s="378" t="s">
        <v>647</v>
      </c>
      <c r="C620" s="46">
        <v>0</v>
      </c>
      <c r="D620" s="46">
        <v>0</v>
      </c>
      <c r="E620" s="46">
        <v>0</v>
      </c>
      <c r="F620" s="46">
        <v>0</v>
      </c>
      <c r="H620" s="3" t="str">
        <f t="shared" si="36"/>
        <v>12501</v>
      </c>
      <c r="K620" s="189">
        <f t="shared" si="37"/>
        <v>0</v>
      </c>
    </row>
    <row r="621" spans="1:11" x14ac:dyDescent="0.25">
      <c r="A621" s="443" t="s">
        <v>1620</v>
      </c>
      <c r="B621" s="378" t="s">
        <v>648</v>
      </c>
      <c r="C621" s="46">
        <v>0</v>
      </c>
      <c r="D621" s="46">
        <v>0</v>
      </c>
      <c r="E621" s="46">
        <v>0</v>
      </c>
      <c r="F621" s="46">
        <v>0</v>
      </c>
      <c r="H621" s="3" t="str">
        <f t="shared" si="36"/>
        <v>12501</v>
      </c>
      <c r="K621" s="189">
        <f t="shared" si="37"/>
        <v>0</v>
      </c>
    </row>
    <row r="622" spans="1:11" x14ac:dyDescent="0.25">
      <c r="A622" s="443" t="s">
        <v>1621</v>
      </c>
      <c r="B622" s="378" t="s">
        <v>649</v>
      </c>
      <c r="C622" s="46">
        <v>0</v>
      </c>
      <c r="D622" s="46">
        <v>100</v>
      </c>
      <c r="E622" s="46">
        <v>100</v>
      </c>
      <c r="F622" s="46">
        <v>-100</v>
      </c>
      <c r="H622" s="3" t="str">
        <f t="shared" si="36"/>
        <v>12501</v>
      </c>
      <c r="K622" s="189">
        <f t="shared" si="37"/>
        <v>0</v>
      </c>
    </row>
    <row r="623" spans="1:11" x14ac:dyDescent="0.25">
      <c r="A623" s="443" t="s">
        <v>1622</v>
      </c>
      <c r="B623" s="378" t="s">
        <v>650</v>
      </c>
      <c r="C623" s="46">
        <v>0</v>
      </c>
      <c r="D623" s="46">
        <v>0</v>
      </c>
      <c r="E623" s="46">
        <v>0</v>
      </c>
      <c r="F623" s="46">
        <v>0</v>
      </c>
      <c r="H623" s="3" t="str">
        <f t="shared" si="36"/>
        <v>12501</v>
      </c>
      <c r="K623" s="189">
        <f t="shared" si="37"/>
        <v>0</v>
      </c>
    </row>
    <row r="624" spans="1:11" x14ac:dyDescent="0.25">
      <c r="A624" s="443" t="s">
        <v>1623</v>
      </c>
      <c r="B624" s="378" t="s">
        <v>651</v>
      </c>
      <c r="C624" s="46">
        <v>0</v>
      </c>
      <c r="D624" s="46">
        <v>0</v>
      </c>
      <c r="E624" s="46">
        <v>0</v>
      </c>
      <c r="F624" s="46">
        <v>0</v>
      </c>
      <c r="H624" s="3" t="str">
        <f t="shared" si="36"/>
        <v>12501</v>
      </c>
      <c r="K624" s="189">
        <f t="shared" si="37"/>
        <v>0</v>
      </c>
    </row>
    <row r="625" spans="1:11" x14ac:dyDescent="0.25">
      <c r="A625" s="443" t="s">
        <v>1624</v>
      </c>
      <c r="B625" s="378" t="s">
        <v>652</v>
      </c>
      <c r="C625" s="46">
        <v>0</v>
      </c>
      <c r="D625" s="46">
        <v>0</v>
      </c>
      <c r="E625" s="46">
        <v>0</v>
      </c>
      <c r="F625" s="46">
        <v>0</v>
      </c>
      <c r="H625" s="3" t="str">
        <f t="shared" si="36"/>
        <v>12501</v>
      </c>
      <c r="K625" s="189">
        <f t="shared" si="37"/>
        <v>0</v>
      </c>
    </row>
    <row r="626" spans="1:11" x14ac:dyDescent="0.25">
      <c r="A626" s="443" t="s">
        <v>1625</v>
      </c>
      <c r="B626" s="378" t="s">
        <v>653</v>
      </c>
      <c r="C626" s="46">
        <v>0</v>
      </c>
      <c r="D626" s="46">
        <v>0</v>
      </c>
      <c r="E626" s="46">
        <v>0</v>
      </c>
      <c r="F626" s="46">
        <v>0</v>
      </c>
      <c r="H626" s="3" t="str">
        <f t="shared" si="36"/>
        <v>12501</v>
      </c>
      <c r="K626" s="189">
        <f t="shared" si="37"/>
        <v>0</v>
      </c>
    </row>
    <row r="627" spans="1:11" x14ac:dyDescent="0.25">
      <c r="A627" s="443" t="s">
        <v>1626</v>
      </c>
      <c r="B627" s="378" t="s">
        <v>654</v>
      </c>
      <c r="C627" s="46">
        <v>0</v>
      </c>
      <c r="D627" s="46">
        <v>100</v>
      </c>
      <c r="E627" s="46">
        <v>100</v>
      </c>
      <c r="F627" s="46">
        <v>-100</v>
      </c>
      <c r="H627" s="3" t="str">
        <f t="shared" si="36"/>
        <v>12501</v>
      </c>
      <c r="K627" s="189">
        <f t="shared" si="37"/>
        <v>0</v>
      </c>
    </row>
    <row r="628" spans="1:11" x14ac:dyDescent="0.25">
      <c r="A628" s="443" t="s">
        <v>1627</v>
      </c>
      <c r="B628" s="378" t="s">
        <v>655</v>
      </c>
      <c r="C628" s="46">
        <v>0</v>
      </c>
      <c r="D628" s="46">
        <v>0</v>
      </c>
      <c r="E628" s="46">
        <v>0</v>
      </c>
      <c r="F628" s="46">
        <v>0</v>
      </c>
      <c r="H628" s="3" t="str">
        <f t="shared" si="36"/>
        <v>12501</v>
      </c>
      <c r="K628" s="189">
        <f t="shared" si="37"/>
        <v>0</v>
      </c>
    </row>
    <row r="629" spans="1:11" x14ac:dyDescent="0.25">
      <c r="A629" s="443" t="s">
        <v>1628</v>
      </c>
      <c r="B629" s="378" t="s">
        <v>656</v>
      </c>
      <c r="C629" s="46">
        <v>0</v>
      </c>
      <c r="D629" s="46">
        <v>0</v>
      </c>
      <c r="E629" s="46">
        <v>0</v>
      </c>
      <c r="F629" s="46">
        <v>0</v>
      </c>
      <c r="H629" s="3" t="str">
        <f t="shared" si="36"/>
        <v>12501</v>
      </c>
      <c r="K629" s="189">
        <f t="shared" si="37"/>
        <v>0</v>
      </c>
    </row>
    <row r="630" spans="1:11" x14ac:dyDescent="0.25">
      <c r="A630" s="443" t="s">
        <v>1629</v>
      </c>
      <c r="B630" s="378" t="s">
        <v>657</v>
      </c>
      <c r="C630" s="46">
        <v>0</v>
      </c>
      <c r="D630" s="46">
        <v>0</v>
      </c>
      <c r="E630" s="46">
        <v>0</v>
      </c>
      <c r="F630" s="46">
        <v>0</v>
      </c>
      <c r="H630" s="3" t="str">
        <f t="shared" si="36"/>
        <v>12501</v>
      </c>
      <c r="K630" s="189">
        <f t="shared" si="37"/>
        <v>0</v>
      </c>
    </row>
    <row r="631" spans="1:11" x14ac:dyDescent="0.25">
      <c r="A631" s="443" t="s">
        <v>1630</v>
      </c>
      <c r="B631" s="378" t="s">
        <v>658</v>
      </c>
      <c r="C631" s="46">
        <v>0</v>
      </c>
      <c r="D631" s="46">
        <v>0</v>
      </c>
      <c r="E631" s="46">
        <v>0</v>
      </c>
      <c r="F631" s="46">
        <v>0</v>
      </c>
      <c r="H631" s="3" t="str">
        <f t="shared" si="36"/>
        <v>12501</v>
      </c>
      <c r="K631" s="189">
        <f t="shared" si="37"/>
        <v>0</v>
      </c>
    </row>
    <row r="632" spans="1:11" x14ac:dyDescent="0.25">
      <c r="A632" s="443" t="s">
        <v>1631</v>
      </c>
      <c r="B632" s="378" t="s">
        <v>659</v>
      </c>
      <c r="C632" s="46">
        <v>0</v>
      </c>
      <c r="D632" s="46">
        <v>0</v>
      </c>
      <c r="E632" s="46">
        <v>0</v>
      </c>
      <c r="F632" s="46">
        <v>0</v>
      </c>
      <c r="H632" s="3" t="str">
        <f t="shared" si="36"/>
        <v>12501</v>
      </c>
      <c r="K632" s="189">
        <f t="shared" si="37"/>
        <v>0</v>
      </c>
    </row>
    <row r="633" spans="1:11" x14ac:dyDescent="0.25">
      <c r="A633" s="443" t="s">
        <v>1632</v>
      </c>
      <c r="B633" s="378" t="s">
        <v>660</v>
      </c>
      <c r="C633" s="46">
        <v>0</v>
      </c>
      <c r="D633" s="46">
        <v>0</v>
      </c>
      <c r="E633" s="46">
        <v>0</v>
      </c>
      <c r="F633" s="46">
        <v>0</v>
      </c>
      <c r="H633" s="3" t="str">
        <f t="shared" si="36"/>
        <v>12501</v>
      </c>
      <c r="K633" s="189">
        <f t="shared" si="37"/>
        <v>0</v>
      </c>
    </row>
    <row r="634" spans="1:11" x14ac:dyDescent="0.25">
      <c r="A634" s="443" t="s">
        <v>1633</v>
      </c>
      <c r="B634" s="378" t="s">
        <v>661</v>
      </c>
      <c r="C634" s="46">
        <v>0</v>
      </c>
      <c r="D634" s="46">
        <v>0</v>
      </c>
      <c r="E634" s="46">
        <v>0</v>
      </c>
      <c r="F634" s="46">
        <v>0</v>
      </c>
      <c r="H634" s="3" t="str">
        <f t="shared" si="36"/>
        <v>12501</v>
      </c>
      <c r="K634" s="189">
        <f t="shared" si="37"/>
        <v>0</v>
      </c>
    </row>
    <row r="635" spans="1:11" x14ac:dyDescent="0.25">
      <c r="A635" s="443" t="s">
        <v>1634</v>
      </c>
      <c r="B635" s="378" t="s">
        <v>662</v>
      </c>
      <c r="C635" s="46">
        <v>0</v>
      </c>
      <c r="D635" s="46">
        <v>0</v>
      </c>
      <c r="E635" s="46">
        <v>0</v>
      </c>
      <c r="F635" s="46">
        <v>0</v>
      </c>
      <c r="H635" s="3" t="str">
        <f t="shared" si="36"/>
        <v>12501</v>
      </c>
      <c r="K635" s="189">
        <f t="shared" si="37"/>
        <v>0</v>
      </c>
    </row>
    <row r="636" spans="1:11" x14ac:dyDescent="0.25">
      <c r="A636" s="443" t="s">
        <v>1635</v>
      </c>
      <c r="B636" s="378" t="s">
        <v>663</v>
      </c>
      <c r="C636" s="46">
        <v>0</v>
      </c>
      <c r="D636" s="46">
        <v>0</v>
      </c>
      <c r="E636" s="46">
        <v>0</v>
      </c>
      <c r="F636" s="46">
        <v>0</v>
      </c>
      <c r="H636" s="3" t="str">
        <f t="shared" si="36"/>
        <v>12502</v>
      </c>
      <c r="K636" s="189">
        <f t="shared" si="37"/>
        <v>0</v>
      </c>
    </row>
    <row r="637" spans="1:11" x14ac:dyDescent="0.25">
      <c r="A637" s="443" t="s">
        <v>1636</v>
      </c>
      <c r="B637" s="378" t="s">
        <v>664</v>
      </c>
      <c r="C637" s="46">
        <v>0</v>
      </c>
      <c r="D637" s="46">
        <v>0</v>
      </c>
      <c r="E637" s="46">
        <v>0</v>
      </c>
      <c r="F637" s="46">
        <v>0</v>
      </c>
      <c r="H637" s="3" t="str">
        <f t="shared" si="36"/>
        <v>12502</v>
      </c>
      <c r="K637" s="189">
        <f t="shared" si="37"/>
        <v>0</v>
      </c>
    </row>
    <row r="638" spans="1:11" x14ac:dyDescent="0.25">
      <c r="A638" s="443" t="s">
        <v>1637</v>
      </c>
      <c r="B638" s="378" t="s">
        <v>665</v>
      </c>
      <c r="C638" s="46">
        <v>0</v>
      </c>
      <c r="D638" s="46">
        <v>0</v>
      </c>
      <c r="E638" s="46">
        <v>0</v>
      </c>
      <c r="F638" s="46">
        <v>0</v>
      </c>
      <c r="H638" s="3" t="str">
        <f t="shared" si="36"/>
        <v>12502</v>
      </c>
      <c r="K638" s="189">
        <f t="shared" si="37"/>
        <v>0</v>
      </c>
    </row>
    <row r="639" spans="1:11" x14ac:dyDescent="0.25">
      <c r="A639" s="443" t="s">
        <v>1638</v>
      </c>
      <c r="B639" s="378" t="s">
        <v>666</v>
      </c>
      <c r="C639" s="46">
        <v>0</v>
      </c>
      <c r="D639" s="46">
        <v>0</v>
      </c>
      <c r="E639" s="46">
        <v>0</v>
      </c>
      <c r="F639" s="46">
        <v>0</v>
      </c>
      <c r="H639" s="3" t="str">
        <f t="shared" si="36"/>
        <v>12502</v>
      </c>
      <c r="K639" s="189">
        <f t="shared" si="37"/>
        <v>0</v>
      </c>
    </row>
    <row r="640" spans="1:11" x14ac:dyDescent="0.25">
      <c r="A640" s="443" t="s">
        <v>1639</v>
      </c>
      <c r="B640" s="378" t="s">
        <v>667</v>
      </c>
      <c r="C640" s="46">
        <v>0</v>
      </c>
      <c r="D640" s="46">
        <v>0</v>
      </c>
      <c r="E640" s="46">
        <v>0</v>
      </c>
      <c r="F640" s="46">
        <v>0</v>
      </c>
      <c r="H640" s="3" t="str">
        <f t="shared" si="36"/>
        <v>12502</v>
      </c>
      <c r="K640" s="189">
        <f t="shared" si="37"/>
        <v>0</v>
      </c>
    </row>
    <row r="641" spans="1:11" x14ac:dyDescent="0.25">
      <c r="A641" s="443" t="s">
        <v>1640</v>
      </c>
      <c r="B641" s="378" t="s">
        <v>668</v>
      </c>
      <c r="C641" s="46">
        <v>0</v>
      </c>
      <c r="D641" s="46">
        <v>100</v>
      </c>
      <c r="E641" s="46">
        <v>100</v>
      </c>
      <c r="F641" s="46">
        <v>-100</v>
      </c>
      <c r="H641" s="3" t="str">
        <f t="shared" si="36"/>
        <v>12502</v>
      </c>
      <c r="K641" s="189">
        <f t="shared" si="37"/>
        <v>0</v>
      </c>
    </row>
    <row r="642" spans="1:11" x14ac:dyDescent="0.25">
      <c r="A642" s="443" t="s">
        <v>1641</v>
      </c>
      <c r="B642" s="378" t="s">
        <v>669</v>
      </c>
      <c r="C642" s="46">
        <v>0</v>
      </c>
      <c r="D642" s="46">
        <v>0</v>
      </c>
      <c r="E642" s="46">
        <v>0</v>
      </c>
      <c r="F642" s="46">
        <v>0</v>
      </c>
      <c r="H642" s="3" t="str">
        <f t="shared" si="36"/>
        <v>12502</v>
      </c>
      <c r="K642" s="189">
        <f t="shared" si="37"/>
        <v>0</v>
      </c>
    </row>
    <row r="643" spans="1:11" x14ac:dyDescent="0.25">
      <c r="A643" s="443" t="s">
        <v>1642</v>
      </c>
      <c r="B643" s="378" t="s">
        <v>670</v>
      </c>
      <c r="C643" s="46">
        <v>0</v>
      </c>
      <c r="D643" s="46">
        <v>0</v>
      </c>
      <c r="E643" s="46">
        <v>0</v>
      </c>
      <c r="F643" s="46">
        <v>0</v>
      </c>
      <c r="H643" s="3" t="str">
        <f t="shared" si="36"/>
        <v>12502</v>
      </c>
      <c r="K643" s="189">
        <f t="shared" si="37"/>
        <v>0</v>
      </c>
    </row>
    <row r="644" spans="1:11" x14ac:dyDescent="0.25">
      <c r="A644" s="443" t="s">
        <v>1643</v>
      </c>
      <c r="B644" s="378" t="s">
        <v>671</v>
      </c>
      <c r="C644" s="46">
        <v>0</v>
      </c>
      <c r="D644" s="46">
        <v>0</v>
      </c>
      <c r="E644" s="46">
        <v>0</v>
      </c>
      <c r="F644" s="46">
        <v>0</v>
      </c>
      <c r="H644" s="3" t="str">
        <f t="shared" si="36"/>
        <v>12502</v>
      </c>
      <c r="K644" s="189">
        <f t="shared" si="37"/>
        <v>0</v>
      </c>
    </row>
    <row r="645" spans="1:11" x14ac:dyDescent="0.25">
      <c r="A645" s="443" t="s">
        <v>1644</v>
      </c>
      <c r="B645" s="378" t="s">
        <v>672</v>
      </c>
      <c r="C645" s="46">
        <v>0</v>
      </c>
      <c r="D645" s="46">
        <v>0</v>
      </c>
      <c r="E645" s="46">
        <v>0</v>
      </c>
      <c r="F645" s="46">
        <v>0</v>
      </c>
      <c r="H645" s="3" t="str">
        <f t="shared" si="36"/>
        <v>12502</v>
      </c>
      <c r="K645" s="189">
        <f t="shared" si="37"/>
        <v>0</v>
      </c>
    </row>
    <row r="646" spans="1:11" x14ac:dyDescent="0.25">
      <c r="A646" s="443" t="s">
        <v>1645</v>
      </c>
      <c r="B646" s="378" t="s">
        <v>673</v>
      </c>
      <c r="C646" s="46">
        <v>0</v>
      </c>
      <c r="D646" s="46">
        <v>0</v>
      </c>
      <c r="E646" s="46">
        <v>0</v>
      </c>
      <c r="F646" s="46">
        <v>0</v>
      </c>
      <c r="H646" s="3" t="str">
        <f t="shared" si="36"/>
        <v>12502</v>
      </c>
      <c r="K646" s="189">
        <f t="shared" si="37"/>
        <v>0</v>
      </c>
    </row>
    <row r="647" spans="1:11" x14ac:dyDescent="0.25">
      <c r="A647" s="443" t="s">
        <v>1646</v>
      </c>
      <c r="B647" s="378" t="s">
        <v>674</v>
      </c>
      <c r="C647" s="46">
        <v>0</v>
      </c>
      <c r="D647" s="46">
        <v>0</v>
      </c>
      <c r="E647" s="46">
        <v>0</v>
      </c>
      <c r="F647" s="46">
        <v>0</v>
      </c>
      <c r="H647" s="3" t="str">
        <f t="shared" si="36"/>
        <v>12502</v>
      </c>
      <c r="K647" s="189">
        <f t="shared" si="37"/>
        <v>0</v>
      </c>
    </row>
    <row r="648" spans="1:11" x14ac:dyDescent="0.25">
      <c r="A648" s="443" t="s">
        <v>1647</v>
      </c>
      <c r="B648" s="378" t="s">
        <v>675</v>
      </c>
      <c r="C648" s="46">
        <v>0</v>
      </c>
      <c r="D648" s="46">
        <v>0</v>
      </c>
      <c r="E648" s="46">
        <v>0</v>
      </c>
      <c r="F648" s="46">
        <v>0</v>
      </c>
      <c r="H648" s="3" t="str">
        <f t="shared" si="36"/>
        <v>12502</v>
      </c>
      <c r="K648" s="189">
        <f t="shared" si="37"/>
        <v>0</v>
      </c>
    </row>
    <row r="649" spans="1:11" x14ac:dyDescent="0.25">
      <c r="A649" s="443" t="s">
        <v>1648</v>
      </c>
      <c r="B649" s="378" t="s">
        <v>676</v>
      </c>
      <c r="C649" s="46">
        <v>0</v>
      </c>
      <c r="D649" s="46">
        <v>0</v>
      </c>
      <c r="E649" s="46">
        <v>0</v>
      </c>
      <c r="F649" s="46">
        <v>0</v>
      </c>
      <c r="H649" s="3" t="str">
        <f t="shared" si="36"/>
        <v>12502</v>
      </c>
      <c r="K649" s="189">
        <f t="shared" si="37"/>
        <v>0</v>
      </c>
    </row>
    <row r="650" spans="1:11" x14ac:dyDescent="0.25">
      <c r="A650" s="443" t="s">
        <v>1649</v>
      </c>
      <c r="B650" s="378" t="s">
        <v>677</v>
      </c>
      <c r="C650" s="46">
        <v>0</v>
      </c>
      <c r="D650" s="46">
        <v>0</v>
      </c>
      <c r="E650" s="46">
        <v>0</v>
      </c>
      <c r="F650" s="46">
        <v>0</v>
      </c>
      <c r="H650" s="3" t="str">
        <f t="shared" ref="H650:H713" si="38">LEFT(A650,5)</f>
        <v>12502</v>
      </c>
      <c r="K650" s="189">
        <f t="shared" si="37"/>
        <v>0</v>
      </c>
    </row>
    <row r="651" spans="1:11" x14ac:dyDescent="0.25">
      <c r="A651" s="443" t="s">
        <v>1650</v>
      </c>
      <c r="B651" s="378" t="s">
        <v>678</v>
      </c>
      <c r="C651" s="46">
        <v>0</v>
      </c>
      <c r="D651" s="46">
        <v>0</v>
      </c>
      <c r="E651" s="46">
        <v>0</v>
      </c>
      <c r="F651" s="46">
        <v>0</v>
      </c>
      <c r="H651" s="3" t="str">
        <f t="shared" si="38"/>
        <v>12502</v>
      </c>
      <c r="K651" s="189">
        <f t="shared" si="37"/>
        <v>0</v>
      </c>
    </row>
    <row r="652" spans="1:11" x14ac:dyDescent="0.25">
      <c r="A652" s="443" t="s">
        <v>1651</v>
      </c>
      <c r="B652" s="378" t="s">
        <v>679</v>
      </c>
      <c r="C652" s="46">
        <v>0</v>
      </c>
      <c r="D652" s="46">
        <v>0</v>
      </c>
      <c r="E652" s="46">
        <v>0</v>
      </c>
      <c r="F652" s="46">
        <v>0</v>
      </c>
      <c r="H652" s="3" t="str">
        <f t="shared" si="38"/>
        <v>12502</v>
      </c>
      <c r="K652" s="189">
        <f t="shared" si="37"/>
        <v>0</v>
      </c>
    </row>
    <row r="653" spans="1:11" x14ac:dyDescent="0.25">
      <c r="A653" s="443" t="s">
        <v>1652</v>
      </c>
      <c r="B653" s="378" t="s">
        <v>680</v>
      </c>
      <c r="C653" s="46">
        <v>0</v>
      </c>
      <c r="D653" s="46">
        <v>0</v>
      </c>
      <c r="E653" s="46">
        <v>0</v>
      </c>
      <c r="F653" s="46">
        <v>0</v>
      </c>
      <c r="H653" s="3" t="str">
        <f t="shared" si="38"/>
        <v>12503</v>
      </c>
      <c r="K653" s="189">
        <f t="shared" si="37"/>
        <v>0</v>
      </c>
    </row>
    <row r="654" spans="1:11" x14ac:dyDescent="0.25">
      <c r="A654" s="443" t="s">
        <v>1653</v>
      </c>
      <c r="B654" s="378" t="s">
        <v>681</v>
      </c>
      <c r="C654" s="46">
        <v>0</v>
      </c>
      <c r="D654" s="46">
        <v>0</v>
      </c>
      <c r="E654" s="46">
        <v>0</v>
      </c>
      <c r="F654" s="46">
        <v>0</v>
      </c>
      <c r="H654" s="3" t="str">
        <f t="shared" si="38"/>
        <v>12503</v>
      </c>
      <c r="K654" s="189">
        <f t="shared" si="37"/>
        <v>0</v>
      </c>
    </row>
    <row r="655" spans="1:11" x14ac:dyDescent="0.25">
      <c r="A655" s="443" t="s">
        <v>1654</v>
      </c>
      <c r="B655" s="378" t="s">
        <v>682</v>
      </c>
      <c r="C655" s="46">
        <v>0</v>
      </c>
      <c r="D655" s="46">
        <v>0</v>
      </c>
      <c r="E655" s="46">
        <v>0</v>
      </c>
      <c r="F655" s="46">
        <v>0</v>
      </c>
      <c r="H655" s="3" t="str">
        <f t="shared" si="38"/>
        <v>12503</v>
      </c>
      <c r="K655" s="189">
        <f t="shared" si="37"/>
        <v>0</v>
      </c>
    </row>
    <row r="656" spans="1:11" x14ac:dyDescent="0.25">
      <c r="A656" s="443" t="s">
        <v>1655</v>
      </c>
      <c r="B656" s="378" t="s">
        <v>683</v>
      </c>
      <c r="C656" s="46">
        <v>0</v>
      </c>
      <c r="D656" s="46">
        <v>0</v>
      </c>
      <c r="E656" s="46">
        <v>0</v>
      </c>
      <c r="F656" s="46">
        <v>0</v>
      </c>
      <c r="H656" s="3" t="str">
        <f t="shared" si="38"/>
        <v>12503</v>
      </c>
      <c r="K656" s="189">
        <f t="shared" si="37"/>
        <v>0</v>
      </c>
    </row>
    <row r="657" spans="1:11" x14ac:dyDescent="0.25">
      <c r="A657" s="443" t="s">
        <v>1656</v>
      </c>
      <c r="B657" s="378" t="s">
        <v>684</v>
      </c>
      <c r="C657" s="46">
        <v>0</v>
      </c>
      <c r="D657" s="46">
        <v>100</v>
      </c>
      <c r="E657" s="46">
        <v>100</v>
      </c>
      <c r="F657" s="46">
        <v>-100</v>
      </c>
      <c r="H657" s="3" t="str">
        <f t="shared" si="38"/>
        <v>12503</v>
      </c>
      <c r="K657" s="189">
        <f t="shared" si="37"/>
        <v>0</v>
      </c>
    </row>
    <row r="658" spans="1:11" x14ac:dyDescent="0.25">
      <c r="A658" s="443" t="s">
        <v>1657</v>
      </c>
      <c r="B658" s="378" t="s">
        <v>685</v>
      </c>
      <c r="C658" s="46">
        <v>0</v>
      </c>
      <c r="D658" s="46">
        <v>0</v>
      </c>
      <c r="E658" s="46">
        <v>0</v>
      </c>
      <c r="F658" s="46">
        <v>0</v>
      </c>
      <c r="H658" s="3" t="str">
        <f t="shared" si="38"/>
        <v>12503</v>
      </c>
      <c r="K658" s="189">
        <f t="shared" si="37"/>
        <v>0</v>
      </c>
    </row>
    <row r="659" spans="1:11" x14ac:dyDescent="0.25">
      <c r="A659" s="443" t="s">
        <v>1658</v>
      </c>
      <c r="B659" s="378" t="s">
        <v>686</v>
      </c>
      <c r="C659" s="46">
        <v>0</v>
      </c>
      <c r="D659" s="46">
        <v>0</v>
      </c>
      <c r="E659" s="46">
        <v>0</v>
      </c>
      <c r="F659" s="46">
        <v>0</v>
      </c>
      <c r="H659" s="3" t="str">
        <f t="shared" si="38"/>
        <v>12503</v>
      </c>
      <c r="K659" s="189">
        <f t="shared" si="37"/>
        <v>0</v>
      </c>
    </row>
    <row r="660" spans="1:11" x14ac:dyDescent="0.25">
      <c r="A660" s="443" t="s">
        <v>1659</v>
      </c>
      <c r="B660" s="378" t="s">
        <v>687</v>
      </c>
      <c r="C660" s="46">
        <v>0</v>
      </c>
      <c r="D660" s="46">
        <v>0</v>
      </c>
      <c r="E660" s="46">
        <v>0</v>
      </c>
      <c r="F660" s="46">
        <v>0</v>
      </c>
      <c r="H660" s="3" t="str">
        <f t="shared" si="38"/>
        <v>12503</v>
      </c>
      <c r="K660" s="189">
        <f t="shared" si="37"/>
        <v>0</v>
      </c>
    </row>
    <row r="661" spans="1:11" x14ac:dyDescent="0.25">
      <c r="A661" s="443" t="s">
        <v>1660</v>
      </c>
      <c r="B661" s="378" t="s">
        <v>688</v>
      </c>
      <c r="C661" s="46">
        <v>0</v>
      </c>
      <c r="D661" s="46">
        <v>0</v>
      </c>
      <c r="E661" s="46">
        <v>0</v>
      </c>
      <c r="F661" s="46">
        <v>0</v>
      </c>
      <c r="H661" s="3" t="str">
        <f t="shared" si="38"/>
        <v>12503</v>
      </c>
      <c r="K661" s="189">
        <f t="shared" si="37"/>
        <v>0</v>
      </c>
    </row>
    <row r="662" spans="1:11" x14ac:dyDescent="0.25">
      <c r="A662" s="443" t="s">
        <v>1661</v>
      </c>
      <c r="B662" s="378" t="s">
        <v>689</v>
      </c>
      <c r="C662" s="46">
        <v>0</v>
      </c>
      <c r="D662" s="46">
        <v>0</v>
      </c>
      <c r="E662" s="46">
        <v>0</v>
      </c>
      <c r="F662" s="46">
        <v>0</v>
      </c>
      <c r="H662" s="3" t="str">
        <f t="shared" si="38"/>
        <v>12503</v>
      </c>
      <c r="K662" s="189">
        <f t="shared" si="37"/>
        <v>0</v>
      </c>
    </row>
    <row r="663" spans="1:11" x14ac:dyDescent="0.25">
      <c r="A663" s="443" t="s">
        <v>1662</v>
      </c>
      <c r="B663" s="378" t="s">
        <v>690</v>
      </c>
      <c r="C663" s="46">
        <v>0</v>
      </c>
      <c r="D663" s="46">
        <v>0</v>
      </c>
      <c r="E663" s="46">
        <v>0</v>
      </c>
      <c r="F663" s="46">
        <v>0</v>
      </c>
      <c r="H663" s="3" t="str">
        <f t="shared" si="38"/>
        <v>12503</v>
      </c>
      <c r="K663" s="189">
        <f t="shared" si="37"/>
        <v>0</v>
      </c>
    </row>
    <row r="664" spans="1:11" x14ac:dyDescent="0.25">
      <c r="A664" s="443" t="s">
        <v>1663</v>
      </c>
      <c r="B664" s="378" t="s">
        <v>691</v>
      </c>
      <c r="C664" s="46">
        <v>0</v>
      </c>
      <c r="D664" s="46">
        <v>0</v>
      </c>
      <c r="E664" s="46">
        <v>0</v>
      </c>
      <c r="F664" s="46">
        <v>0</v>
      </c>
      <c r="H664" s="3" t="str">
        <f t="shared" si="38"/>
        <v>12503</v>
      </c>
      <c r="K664" s="189">
        <f t="shared" si="37"/>
        <v>0</v>
      </c>
    </row>
    <row r="665" spans="1:11" x14ac:dyDescent="0.25">
      <c r="A665" s="443" t="s">
        <v>1664</v>
      </c>
      <c r="B665" s="378" t="s">
        <v>692</v>
      </c>
      <c r="C665" s="46">
        <v>0</v>
      </c>
      <c r="D665" s="46">
        <v>0</v>
      </c>
      <c r="E665" s="46">
        <v>0</v>
      </c>
      <c r="F665" s="46">
        <v>0</v>
      </c>
      <c r="H665" s="3" t="str">
        <f t="shared" si="38"/>
        <v>12503</v>
      </c>
      <c r="K665" s="189">
        <f t="shared" si="37"/>
        <v>0</v>
      </c>
    </row>
    <row r="666" spans="1:11" x14ac:dyDescent="0.25">
      <c r="A666" s="443" t="s">
        <v>1665</v>
      </c>
      <c r="B666" s="378" t="s">
        <v>693</v>
      </c>
      <c r="C666" s="46">
        <v>0</v>
      </c>
      <c r="D666" s="46">
        <v>0</v>
      </c>
      <c r="E666" s="46">
        <v>0</v>
      </c>
      <c r="F666" s="46">
        <v>0</v>
      </c>
      <c r="H666" s="3" t="str">
        <f t="shared" si="38"/>
        <v>12503</v>
      </c>
      <c r="K666" s="189">
        <f t="shared" si="37"/>
        <v>0</v>
      </c>
    </row>
    <row r="667" spans="1:11" x14ac:dyDescent="0.25">
      <c r="A667" s="443" t="s">
        <v>1666</v>
      </c>
      <c r="B667" s="378" t="s">
        <v>694</v>
      </c>
      <c r="C667" s="46">
        <v>0</v>
      </c>
      <c r="D667" s="46">
        <v>0</v>
      </c>
      <c r="E667" s="46">
        <v>0</v>
      </c>
      <c r="F667" s="46">
        <v>0</v>
      </c>
      <c r="H667" s="3" t="str">
        <f t="shared" si="38"/>
        <v>12503</v>
      </c>
      <c r="K667" s="189">
        <f t="shared" si="37"/>
        <v>0</v>
      </c>
    </row>
    <row r="668" spans="1:11" x14ac:dyDescent="0.25">
      <c r="A668" s="443" t="s">
        <v>1667</v>
      </c>
      <c r="B668" s="378" t="s">
        <v>695</v>
      </c>
      <c r="C668" s="46">
        <v>0</v>
      </c>
      <c r="D668" s="46">
        <v>0</v>
      </c>
      <c r="E668" s="46">
        <v>0</v>
      </c>
      <c r="F668" s="46">
        <v>0</v>
      </c>
      <c r="H668" s="3" t="str">
        <f t="shared" si="38"/>
        <v>12504</v>
      </c>
      <c r="K668" s="189">
        <f t="shared" si="37"/>
        <v>0</v>
      </c>
    </row>
    <row r="669" spans="1:11" x14ac:dyDescent="0.25">
      <c r="A669" s="443" t="s">
        <v>1668</v>
      </c>
      <c r="B669" s="378" t="s">
        <v>696</v>
      </c>
      <c r="C669" s="46">
        <v>0</v>
      </c>
      <c r="D669" s="46">
        <v>0</v>
      </c>
      <c r="E669" s="46">
        <v>0</v>
      </c>
      <c r="F669" s="46">
        <v>0</v>
      </c>
      <c r="H669" s="3" t="str">
        <f t="shared" si="38"/>
        <v>12504</v>
      </c>
      <c r="K669" s="189">
        <f t="shared" si="37"/>
        <v>0</v>
      </c>
    </row>
    <row r="670" spans="1:11" x14ac:dyDescent="0.25">
      <c r="A670" s="443" t="s">
        <v>1669</v>
      </c>
      <c r="B670" s="378" t="s">
        <v>697</v>
      </c>
      <c r="C670" s="46">
        <v>0</v>
      </c>
      <c r="D670" s="46">
        <v>0</v>
      </c>
      <c r="E670" s="46">
        <v>0</v>
      </c>
      <c r="F670" s="46">
        <v>0</v>
      </c>
      <c r="H670" s="3" t="str">
        <f t="shared" si="38"/>
        <v>12504</v>
      </c>
      <c r="K670" s="189">
        <f t="shared" si="37"/>
        <v>0</v>
      </c>
    </row>
    <row r="671" spans="1:11" x14ac:dyDescent="0.25">
      <c r="A671" s="443" t="s">
        <v>1670</v>
      </c>
      <c r="B671" s="378" t="s">
        <v>698</v>
      </c>
      <c r="C671" s="46">
        <v>0</v>
      </c>
      <c r="D671" s="46">
        <v>0</v>
      </c>
      <c r="E671" s="46">
        <v>0</v>
      </c>
      <c r="F671" s="46">
        <v>0</v>
      </c>
      <c r="H671" s="3" t="str">
        <f t="shared" si="38"/>
        <v>12504</v>
      </c>
      <c r="K671" s="189">
        <f t="shared" si="37"/>
        <v>0</v>
      </c>
    </row>
    <row r="672" spans="1:11" x14ac:dyDescent="0.25">
      <c r="A672" s="443" t="s">
        <v>1671</v>
      </c>
      <c r="B672" s="378" t="s">
        <v>699</v>
      </c>
      <c r="C672" s="46">
        <v>0</v>
      </c>
      <c r="D672" s="46">
        <v>100</v>
      </c>
      <c r="E672" s="46">
        <v>100</v>
      </c>
      <c r="F672" s="46">
        <v>-100</v>
      </c>
      <c r="H672" s="3" t="str">
        <f t="shared" si="38"/>
        <v>12504</v>
      </c>
      <c r="K672" s="189">
        <f t="shared" ref="K672:K735" si="39">SUMIF(I:I,I672,J:J)</f>
        <v>0</v>
      </c>
    </row>
    <row r="673" spans="1:11" x14ac:dyDescent="0.25">
      <c r="A673" s="443" t="s">
        <v>1672</v>
      </c>
      <c r="B673" s="378" t="s">
        <v>700</v>
      </c>
      <c r="C673" s="46">
        <v>0</v>
      </c>
      <c r="D673" s="46">
        <v>0</v>
      </c>
      <c r="E673" s="46">
        <v>0</v>
      </c>
      <c r="F673" s="46">
        <v>0</v>
      </c>
      <c r="H673" s="3" t="str">
        <f t="shared" si="38"/>
        <v>12504</v>
      </c>
      <c r="K673" s="189">
        <f t="shared" si="39"/>
        <v>0</v>
      </c>
    </row>
    <row r="674" spans="1:11" x14ac:dyDescent="0.25">
      <c r="A674" s="443" t="s">
        <v>1673</v>
      </c>
      <c r="B674" s="378" t="s">
        <v>701</v>
      </c>
      <c r="C674" s="46">
        <v>0</v>
      </c>
      <c r="D674" s="46">
        <v>0</v>
      </c>
      <c r="E674" s="46">
        <v>0</v>
      </c>
      <c r="F674" s="46">
        <v>0</v>
      </c>
      <c r="H674" s="3" t="str">
        <f t="shared" si="38"/>
        <v>12504</v>
      </c>
      <c r="K674" s="189">
        <f t="shared" si="39"/>
        <v>0</v>
      </c>
    </row>
    <row r="675" spans="1:11" x14ac:dyDescent="0.25">
      <c r="A675" s="443" t="s">
        <v>1674</v>
      </c>
      <c r="B675" s="378" t="s">
        <v>702</v>
      </c>
      <c r="C675" s="46">
        <v>0</v>
      </c>
      <c r="D675" s="46">
        <v>0</v>
      </c>
      <c r="E675" s="46">
        <v>0</v>
      </c>
      <c r="F675" s="46">
        <v>0</v>
      </c>
      <c r="H675" s="3" t="str">
        <f t="shared" si="38"/>
        <v>12504</v>
      </c>
      <c r="K675" s="189">
        <f t="shared" si="39"/>
        <v>0</v>
      </c>
    </row>
    <row r="676" spans="1:11" x14ac:dyDescent="0.25">
      <c r="A676" s="443" t="s">
        <v>1675</v>
      </c>
      <c r="B676" s="378" t="s">
        <v>703</v>
      </c>
      <c r="C676" s="46">
        <v>0</v>
      </c>
      <c r="D676" s="46">
        <v>0</v>
      </c>
      <c r="E676" s="46">
        <v>0</v>
      </c>
      <c r="F676" s="46">
        <v>0</v>
      </c>
      <c r="H676" s="3" t="str">
        <f t="shared" si="38"/>
        <v>12504</v>
      </c>
      <c r="K676" s="189">
        <f t="shared" si="39"/>
        <v>0</v>
      </c>
    </row>
    <row r="677" spans="1:11" x14ac:dyDescent="0.25">
      <c r="A677" s="443" t="s">
        <v>1676</v>
      </c>
      <c r="B677" s="378" t="s">
        <v>704</v>
      </c>
      <c r="C677" s="46">
        <v>0</v>
      </c>
      <c r="D677" s="46">
        <v>0</v>
      </c>
      <c r="E677" s="46">
        <v>0</v>
      </c>
      <c r="F677" s="46">
        <v>0</v>
      </c>
      <c r="H677" s="3" t="str">
        <f t="shared" si="38"/>
        <v>12504</v>
      </c>
      <c r="K677" s="189">
        <f t="shared" si="39"/>
        <v>0</v>
      </c>
    </row>
    <row r="678" spans="1:11" x14ac:dyDescent="0.25">
      <c r="A678" s="443" t="s">
        <v>1677</v>
      </c>
      <c r="B678" s="378" t="s">
        <v>705</v>
      </c>
      <c r="C678" s="46">
        <v>0</v>
      </c>
      <c r="D678" s="46">
        <v>0</v>
      </c>
      <c r="E678" s="46">
        <v>0</v>
      </c>
      <c r="F678" s="46">
        <v>0</v>
      </c>
      <c r="H678" s="3" t="str">
        <f t="shared" si="38"/>
        <v>12504</v>
      </c>
      <c r="K678" s="189">
        <f t="shared" si="39"/>
        <v>0</v>
      </c>
    </row>
    <row r="679" spans="1:11" x14ac:dyDescent="0.25">
      <c r="A679" s="443" t="s">
        <v>1678</v>
      </c>
      <c r="B679" s="378" t="s">
        <v>706</v>
      </c>
      <c r="C679" s="46">
        <v>0</v>
      </c>
      <c r="D679" s="46">
        <v>0</v>
      </c>
      <c r="E679" s="46">
        <v>0</v>
      </c>
      <c r="F679" s="46">
        <v>0</v>
      </c>
      <c r="H679" s="3" t="str">
        <f t="shared" si="38"/>
        <v>12504</v>
      </c>
      <c r="K679" s="189">
        <f t="shared" si="39"/>
        <v>0</v>
      </c>
    </row>
    <row r="680" spans="1:11" x14ac:dyDescent="0.25">
      <c r="A680" s="443" t="s">
        <v>1679</v>
      </c>
      <c r="B680" s="378" t="s">
        <v>707</v>
      </c>
      <c r="C680" s="46">
        <v>0</v>
      </c>
      <c r="D680" s="46">
        <v>0</v>
      </c>
      <c r="E680" s="46">
        <v>0</v>
      </c>
      <c r="F680" s="46">
        <v>0</v>
      </c>
      <c r="H680" s="3" t="str">
        <f t="shared" si="38"/>
        <v>12504</v>
      </c>
      <c r="K680" s="189">
        <f t="shared" si="39"/>
        <v>0</v>
      </c>
    </row>
    <row r="681" spans="1:11" x14ac:dyDescent="0.25">
      <c r="A681" s="443" t="s">
        <v>1680</v>
      </c>
      <c r="B681" s="378" t="s">
        <v>708</v>
      </c>
      <c r="C681" s="46">
        <v>0</v>
      </c>
      <c r="D681" s="46">
        <v>0</v>
      </c>
      <c r="E681" s="46">
        <v>0</v>
      </c>
      <c r="F681" s="46">
        <v>0</v>
      </c>
      <c r="H681" s="3" t="str">
        <f t="shared" si="38"/>
        <v>12504</v>
      </c>
      <c r="K681" s="189">
        <f t="shared" si="39"/>
        <v>0</v>
      </c>
    </row>
    <row r="682" spans="1:11" x14ac:dyDescent="0.25">
      <c r="A682" s="443" t="s">
        <v>1681</v>
      </c>
      <c r="B682" s="378" t="s">
        <v>709</v>
      </c>
      <c r="C682" s="46">
        <v>0</v>
      </c>
      <c r="D682" s="46">
        <v>0</v>
      </c>
      <c r="E682" s="46">
        <v>0</v>
      </c>
      <c r="F682" s="46">
        <v>0</v>
      </c>
      <c r="H682" s="3" t="str">
        <f t="shared" si="38"/>
        <v>13001</v>
      </c>
      <c r="K682" s="189">
        <f t="shared" si="39"/>
        <v>0</v>
      </c>
    </row>
    <row r="683" spans="1:11" x14ac:dyDescent="0.25">
      <c r="A683" s="443" t="s">
        <v>1682</v>
      </c>
      <c r="B683" s="378" t="s">
        <v>710</v>
      </c>
      <c r="C683" s="46">
        <v>0</v>
      </c>
      <c r="D683" s="46">
        <v>0</v>
      </c>
      <c r="E683" s="46">
        <v>0</v>
      </c>
      <c r="F683" s="46">
        <v>0</v>
      </c>
      <c r="H683" s="3" t="str">
        <f t="shared" si="38"/>
        <v>13001</v>
      </c>
      <c r="K683" s="189">
        <f t="shared" si="39"/>
        <v>0</v>
      </c>
    </row>
    <row r="684" spans="1:11" x14ac:dyDescent="0.25">
      <c r="A684" s="443" t="s">
        <v>1683</v>
      </c>
      <c r="B684" s="378" t="s">
        <v>711</v>
      </c>
      <c r="C684" s="46">
        <v>0</v>
      </c>
      <c r="D684" s="46">
        <v>0</v>
      </c>
      <c r="E684" s="46">
        <v>0</v>
      </c>
      <c r="F684" s="46">
        <v>0</v>
      </c>
      <c r="H684" s="3" t="str">
        <f t="shared" si="38"/>
        <v>13001</v>
      </c>
      <c r="K684" s="189">
        <f t="shared" si="39"/>
        <v>0</v>
      </c>
    </row>
    <row r="685" spans="1:11" x14ac:dyDescent="0.25">
      <c r="A685" s="443" t="s">
        <v>1684</v>
      </c>
      <c r="B685" s="378" t="s">
        <v>712</v>
      </c>
      <c r="C685" s="46">
        <v>0</v>
      </c>
      <c r="D685" s="46">
        <v>0</v>
      </c>
      <c r="E685" s="46">
        <v>0</v>
      </c>
      <c r="F685" s="46">
        <v>0</v>
      </c>
      <c r="H685" s="3" t="str">
        <f t="shared" si="38"/>
        <v>13001</v>
      </c>
      <c r="K685" s="189">
        <f t="shared" si="39"/>
        <v>0</v>
      </c>
    </row>
    <row r="686" spans="1:11" x14ac:dyDescent="0.25">
      <c r="A686" s="443" t="s">
        <v>1685</v>
      </c>
      <c r="B686" s="378" t="s">
        <v>713</v>
      </c>
      <c r="C686" s="46">
        <v>0</v>
      </c>
      <c r="D686" s="46">
        <v>0</v>
      </c>
      <c r="E686" s="46">
        <v>0</v>
      </c>
      <c r="F686" s="46">
        <v>0</v>
      </c>
      <c r="H686" s="3" t="str">
        <f t="shared" si="38"/>
        <v>13501</v>
      </c>
      <c r="K686" s="189">
        <f t="shared" si="39"/>
        <v>0</v>
      </c>
    </row>
    <row r="687" spans="1:11" x14ac:dyDescent="0.25">
      <c r="A687" s="443" t="s">
        <v>1686</v>
      </c>
      <c r="B687" s="378" t="s">
        <v>714</v>
      </c>
      <c r="C687" s="46">
        <v>0</v>
      </c>
      <c r="D687" s="46">
        <v>0</v>
      </c>
      <c r="E687" s="46">
        <v>0</v>
      </c>
      <c r="F687" s="46">
        <v>0</v>
      </c>
      <c r="H687" s="3" t="str">
        <f t="shared" si="38"/>
        <v>13501</v>
      </c>
      <c r="K687" s="189">
        <f t="shared" si="39"/>
        <v>0</v>
      </c>
    </row>
    <row r="688" spans="1:11" x14ac:dyDescent="0.25">
      <c r="A688" s="443" t="s">
        <v>1687</v>
      </c>
      <c r="B688" s="378" t="s">
        <v>715</v>
      </c>
      <c r="C688" s="46">
        <v>0</v>
      </c>
      <c r="D688" s="46">
        <v>0</v>
      </c>
      <c r="E688" s="46">
        <v>0</v>
      </c>
      <c r="F688" s="46">
        <v>0</v>
      </c>
      <c r="H688" s="3" t="str">
        <f t="shared" si="38"/>
        <v>13501</v>
      </c>
      <c r="K688" s="189">
        <f t="shared" si="39"/>
        <v>0</v>
      </c>
    </row>
    <row r="689" spans="1:11" x14ac:dyDescent="0.25">
      <c r="A689" s="443" t="s">
        <v>1688</v>
      </c>
      <c r="B689" s="378" t="s">
        <v>716</v>
      </c>
      <c r="C689" s="46">
        <v>0</v>
      </c>
      <c r="D689" s="46">
        <v>0</v>
      </c>
      <c r="E689" s="46">
        <v>0</v>
      </c>
      <c r="F689" s="46">
        <v>0</v>
      </c>
      <c r="H689" s="3" t="str">
        <f t="shared" si="38"/>
        <v>13501</v>
      </c>
      <c r="K689" s="189">
        <f t="shared" si="39"/>
        <v>0</v>
      </c>
    </row>
    <row r="690" spans="1:11" x14ac:dyDescent="0.25">
      <c r="A690" s="443" t="s">
        <v>1689</v>
      </c>
      <c r="B690" s="378" t="s">
        <v>717</v>
      </c>
      <c r="C690" s="46">
        <v>0</v>
      </c>
      <c r="D690" s="46">
        <v>0</v>
      </c>
      <c r="E690" s="46">
        <v>0</v>
      </c>
      <c r="F690" s="46">
        <v>0</v>
      </c>
      <c r="H690" s="3" t="str">
        <f t="shared" si="38"/>
        <v>13501</v>
      </c>
      <c r="K690" s="189">
        <f t="shared" si="39"/>
        <v>0</v>
      </c>
    </row>
    <row r="691" spans="1:11" x14ac:dyDescent="0.25">
      <c r="A691" s="443" t="s">
        <v>1690</v>
      </c>
      <c r="B691" s="378" t="s">
        <v>718</v>
      </c>
      <c r="C691" s="46">
        <v>0</v>
      </c>
      <c r="D691" s="46">
        <v>0</v>
      </c>
      <c r="E691" s="46">
        <v>0</v>
      </c>
      <c r="F691" s="46">
        <v>0</v>
      </c>
      <c r="H691" s="3" t="str">
        <f t="shared" si="38"/>
        <v>13501</v>
      </c>
      <c r="K691" s="189">
        <f t="shared" si="39"/>
        <v>0</v>
      </c>
    </row>
    <row r="692" spans="1:11" x14ac:dyDescent="0.25">
      <c r="A692" s="443" t="s">
        <v>1691</v>
      </c>
      <c r="B692" s="378" t="s">
        <v>719</v>
      </c>
      <c r="C692" s="46">
        <v>0</v>
      </c>
      <c r="D692" s="46">
        <v>0</v>
      </c>
      <c r="E692" s="46">
        <v>0</v>
      </c>
      <c r="F692" s="46">
        <v>0</v>
      </c>
      <c r="H692" s="3" t="str">
        <f t="shared" si="38"/>
        <v>13501</v>
      </c>
      <c r="K692" s="189">
        <f t="shared" si="39"/>
        <v>0</v>
      </c>
    </row>
    <row r="693" spans="1:11" x14ac:dyDescent="0.25">
      <c r="A693" s="443" t="s">
        <v>1692</v>
      </c>
      <c r="B693" s="378" t="s">
        <v>720</v>
      </c>
      <c r="C693" s="46">
        <v>0</v>
      </c>
      <c r="D693" s="46">
        <v>0</v>
      </c>
      <c r="E693" s="46">
        <v>0</v>
      </c>
      <c r="F693" s="46">
        <v>0</v>
      </c>
      <c r="H693" s="3" t="str">
        <f t="shared" si="38"/>
        <v>13501</v>
      </c>
      <c r="K693" s="189">
        <f t="shared" si="39"/>
        <v>0</v>
      </c>
    </row>
    <row r="694" spans="1:11" x14ac:dyDescent="0.25">
      <c r="A694" s="443" t="s">
        <v>1693</v>
      </c>
      <c r="B694" s="378" t="s">
        <v>721</v>
      </c>
      <c r="C694" s="46">
        <v>0</v>
      </c>
      <c r="D694" s="46">
        <v>0</v>
      </c>
      <c r="E694" s="46">
        <v>0</v>
      </c>
      <c r="F694" s="46">
        <v>0</v>
      </c>
      <c r="H694" s="3" t="str">
        <f t="shared" si="38"/>
        <v>13501</v>
      </c>
      <c r="K694" s="189">
        <f t="shared" si="39"/>
        <v>0</v>
      </c>
    </row>
    <row r="695" spans="1:11" x14ac:dyDescent="0.25">
      <c r="A695" s="443" t="s">
        <v>1694</v>
      </c>
      <c r="B695" s="378" t="s">
        <v>722</v>
      </c>
      <c r="C695" s="46">
        <v>0</v>
      </c>
      <c r="D695" s="46">
        <v>0</v>
      </c>
      <c r="E695" s="46">
        <v>0</v>
      </c>
      <c r="F695" s="46">
        <v>0</v>
      </c>
      <c r="H695" s="3" t="str">
        <f t="shared" si="38"/>
        <v>13501</v>
      </c>
      <c r="K695" s="189">
        <f t="shared" si="39"/>
        <v>0</v>
      </c>
    </row>
    <row r="696" spans="1:11" x14ac:dyDescent="0.25">
      <c r="A696" s="443" t="s">
        <v>1695</v>
      </c>
      <c r="B696" s="378" t="s">
        <v>723</v>
      </c>
      <c r="C696" s="46">
        <v>0</v>
      </c>
      <c r="D696" s="46">
        <v>0</v>
      </c>
      <c r="E696" s="46">
        <v>0</v>
      </c>
      <c r="F696" s="46">
        <v>0</v>
      </c>
      <c r="H696" s="3" t="str">
        <f t="shared" si="38"/>
        <v>13901</v>
      </c>
      <c r="K696" s="189">
        <f t="shared" si="39"/>
        <v>0</v>
      </c>
    </row>
    <row r="697" spans="1:11" x14ac:dyDescent="0.25">
      <c r="A697" s="443" t="s">
        <v>1696</v>
      </c>
      <c r="B697" s="378" t="s">
        <v>724</v>
      </c>
      <c r="C697" s="46">
        <v>0</v>
      </c>
      <c r="D697" s="46">
        <v>0</v>
      </c>
      <c r="E697" s="46">
        <v>0</v>
      </c>
      <c r="F697" s="46">
        <v>0</v>
      </c>
      <c r="H697" s="3" t="str">
        <f t="shared" si="38"/>
        <v>13901</v>
      </c>
      <c r="K697" s="189">
        <f t="shared" si="39"/>
        <v>0</v>
      </c>
    </row>
    <row r="698" spans="1:11" x14ac:dyDescent="0.25">
      <c r="A698" s="443" t="s">
        <v>1697</v>
      </c>
      <c r="B698" s="378" t="s">
        <v>725</v>
      </c>
      <c r="C698" s="46">
        <v>0</v>
      </c>
      <c r="D698" s="46">
        <v>0</v>
      </c>
      <c r="E698" s="46">
        <v>0</v>
      </c>
      <c r="F698" s="46">
        <v>0</v>
      </c>
      <c r="H698" s="3" t="str">
        <f t="shared" si="38"/>
        <v>13901</v>
      </c>
      <c r="K698" s="189">
        <f t="shared" si="39"/>
        <v>0</v>
      </c>
    </row>
    <row r="699" spans="1:11" x14ac:dyDescent="0.25">
      <c r="A699" s="443" t="s">
        <v>1698</v>
      </c>
      <c r="B699" s="378" t="s">
        <v>726</v>
      </c>
      <c r="C699" s="46">
        <v>0</v>
      </c>
      <c r="D699" s="46">
        <v>0</v>
      </c>
      <c r="E699" s="46">
        <v>0</v>
      </c>
      <c r="F699" s="46">
        <v>0</v>
      </c>
      <c r="H699" s="3" t="str">
        <f t="shared" si="38"/>
        <v>13901</v>
      </c>
      <c r="K699" s="189">
        <f t="shared" si="39"/>
        <v>0</v>
      </c>
    </row>
    <row r="700" spans="1:11" x14ac:dyDescent="0.25">
      <c r="A700" s="443" t="s">
        <v>1699</v>
      </c>
      <c r="B700" s="378" t="s">
        <v>727</v>
      </c>
      <c r="C700" s="46">
        <v>0</v>
      </c>
      <c r="D700" s="46">
        <v>0</v>
      </c>
      <c r="E700" s="46">
        <v>0</v>
      </c>
      <c r="F700" s="46">
        <v>0</v>
      </c>
      <c r="H700" s="3" t="str">
        <f t="shared" si="38"/>
        <v>13901</v>
      </c>
      <c r="K700" s="189">
        <f t="shared" si="39"/>
        <v>0</v>
      </c>
    </row>
    <row r="701" spans="1:11" x14ac:dyDescent="0.25">
      <c r="A701" s="443" t="s">
        <v>1700</v>
      </c>
      <c r="B701" s="378" t="s">
        <v>728</v>
      </c>
      <c r="C701" s="46">
        <v>0</v>
      </c>
      <c r="D701" s="46">
        <v>0</v>
      </c>
      <c r="E701" s="46">
        <v>0</v>
      </c>
      <c r="F701" s="46">
        <v>0</v>
      </c>
      <c r="H701" s="3" t="str">
        <f t="shared" si="38"/>
        <v>13901</v>
      </c>
      <c r="K701" s="189">
        <f t="shared" si="39"/>
        <v>0</v>
      </c>
    </row>
    <row r="702" spans="1:11" x14ac:dyDescent="0.25">
      <c r="A702" s="443" t="s">
        <v>1701</v>
      </c>
      <c r="B702" s="378" t="s">
        <v>729</v>
      </c>
      <c r="C702" s="46">
        <v>267.39999999999998</v>
      </c>
      <c r="D702" s="46">
        <v>0</v>
      </c>
      <c r="E702" s="46">
        <v>0</v>
      </c>
      <c r="F702" s="46">
        <v>267.39999999999998</v>
      </c>
      <c r="H702" s="3" t="str">
        <f t="shared" si="38"/>
        <v>13901</v>
      </c>
      <c r="K702" s="189">
        <f t="shared" si="39"/>
        <v>0</v>
      </c>
    </row>
    <row r="703" spans="1:11" x14ac:dyDescent="0.25">
      <c r="A703" s="443" t="s">
        <v>1702</v>
      </c>
      <c r="B703" s="378" t="s">
        <v>730</v>
      </c>
      <c r="C703" s="46">
        <v>0</v>
      </c>
      <c r="D703" s="46">
        <v>0</v>
      </c>
      <c r="E703" s="46">
        <v>0</v>
      </c>
      <c r="F703" s="46">
        <v>0</v>
      </c>
      <c r="H703" s="3" t="str">
        <f t="shared" si="38"/>
        <v>13901</v>
      </c>
      <c r="K703" s="189">
        <f t="shared" si="39"/>
        <v>0</v>
      </c>
    </row>
    <row r="704" spans="1:11" x14ac:dyDescent="0.25">
      <c r="A704" s="443" t="s">
        <v>1703</v>
      </c>
      <c r="B704" s="378" t="s">
        <v>731</v>
      </c>
      <c r="C704" s="46">
        <v>0</v>
      </c>
      <c r="D704" s="46">
        <v>0</v>
      </c>
      <c r="E704" s="46">
        <v>0</v>
      </c>
      <c r="F704" s="46">
        <v>0</v>
      </c>
      <c r="H704" s="3" t="str">
        <f t="shared" si="38"/>
        <v>13901</v>
      </c>
      <c r="K704" s="189">
        <f t="shared" si="39"/>
        <v>0</v>
      </c>
    </row>
    <row r="705" spans="1:14" x14ac:dyDescent="0.25">
      <c r="A705" s="443" t="s">
        <v>1704</v>
      </c>
      <c r="B705" s="378" t="s">
        <v>732</v>
      </c>
      <c r="C705" s="46">
        <v>0</v>
      </c>
      <c r="D705" s="46">
        <v>0</v>
      </c>
      <c r="E705" s="46">
        <v>0</v>
      </c>
      <c r="F705" s="46">
        <v>0</v>
      </c>
      <c r="H705" s="3" t="str">
        <f t="shared" si="38"/>
        <v>13901</v>
      </c>
      <c r="K705" s="189">
        <f t="shared" si="39"/>
        <v>0</v>
      </c>
    </row>
    <row r="706" spans="1:14" x14ac:dyDescent="0.25">
      <c r="A706" s="443" t="s">
        <v>1705</v>
      </c>
      <c r="B706" s="378" t="s">
        <v>733</v>
      </c>
      <c r="C706" s="46">
        <v>0</v>
      </c>
      <c r="D706" s="46">
        <v>0</v>
      </c>
      <c r="E706" s="46">
        <v>0</v>
      </c>
      <c r="F706" s="46">
        <v>0</v>
      </c>
      <c r="H706" s="3" t="str">
        <f t="shared" si="38"/>
        <v>13901</v>
      </c>
      <c r="K706" s="189">
        <f t="shared" si="39"/>
        <v>0</v>
      </c>
    </row>
    <row r="707" spans="1:14" x14ac:dyDescent="0.25">
      <c r="A707" s="443" t="s">
        <v>1706</v>
      </c>
      <c r="B707" s="378" t="s">
        <v>734</v>
      </c>
      <c r="C707" s="46">
        <v>0</v>
      </c>
      <c r="D707" s="46">
        <v>0</v>
      </c>
      <c r="E707" s="46">
        <v>0</v>
      </c>
      <c r="F707" s="46">
        <v>0</v>
      </c>
      <c r="H707" s="3" t="str">
        <f t="shared" si="38"/>
        <v>13901</v>
      </c>
      <c r="K707" s="189">
        <f t="shared" si="39"/>
        <v>0</v>
      </c>
    </row>
    <row r="708" spans="1:14" x14ac:dyDescent="0.25">
      <c r="A708" s="443" t="s">
        <v>1707</v>
      </c>
      <c r="B708" s="378" t="s">
        <v>735</v>
      </c>
      <c r="C708" s="46">
        <v>0</v>
      </c>
      <c r="D708" s="46">
        <v>0</v>
      </c>
      <c r="E708" s="46">
        <v>0</v>
      </c>
      <c r="F708" s="46">
        <v>0</v>
      </c>
      <c r="H708" s="3" t="str">
        <f t="shared" si="38"/>
        <v>13901</v>
      </c>
      <c r="K708" s="189">
        <f t="shared" si="39"/>
        <v>0</v>
      </c>
    </row>
    <row r="709" spans="1:14" x14ac:dyDescent="0.25">
      <c r="A709" s="443" t="s">
        <v>1708</v>
      </c>
      <c r="B709" s="378" t="s">
        <v>736</v>
      </c>
      <c r="C709" s="46">
        <v>0</v>
      </c>
      <c r="D709" s="46">
        <v>0</v>
      </c>
      <c r="E709" s="46">
        <v>0</v>
      </c>
      <c r="F709" s="46">
        <v>0</v>
      </c>
      <c r="H709" s="3" t="str">
        <f t="shared" si="38"/>
        <v>13901</v>
      </c>
      <c r="K709" s="189">
        <f t="shared" si="39"/>
        <v>0</v>
      </c>
    </row>
    <row r="710" spans="1:14" x14ac:dyDescent="0.25">
      <c r="A710" s="443" t="s">
        <v>1709</v>
      </c>
      <c r="B710" s="378" t="s">
        <v>737</v>
      </c>
      <c r="C710" s="46">
        <v>0</v>
      </c>
      <c r="D710" s="46">
        <v>0</v>
      </c>
      <c r="E710" s="46">
        <v>0</v>
      </c>
      <c r="F710" s="46">
        <v>0</v>
      </c>
      <c r="H710" s="3" t="str">
        <f t="shared" si="38"/>
        <v>13901</v>
      </c>
      <c r="K710" s="189">
        <f t="shared" si="39"/>
        <v>0</v>
      </c>
    </row>
    <row r="711" spans="1:14" x14ac:dyDescent="0.25">
      <c r="A711" s="443" t="s">
        <v>1710</v>
      </c>
      <c r="B711" s="378" t="s">
        <v>738</v>
      </c>
      <c r="C711" s="46">
        <v>405.08</v>
      </c>
      <c r="D711" s="46">
        <v>0</v>
      </c>
      <c r="E711" s="46">
        <v>0</v>
      </c>
      <c r="F711" s="46">
        <v>405.08</v>
      </c>
      <c r="H711" s="3" t="str">
        <f t="shared" si="38"/>
        <v>13901</v>
      </c>
      <c r="K711" s="189">
        <f t="shared" si="39"/>
        <v>0</v>
      </c>
    </row>
    <row r="712" spans="1:14" x14ac:dyDescent="0.25">
      <c r="A712" s="443" t="s">
        <v>1711</v>
      </c>
      <c r="B712" s="378" t="s">
        <v>739</v>
      </c>
      <c r="C712" s="46">
        <v>0</v>
      </c>
      <c r="D712" s="46">
        <v>0</v>
      </c>
      <c r="E712" s="46">
        <v>0</v>
      </c>
      <c r="F712" s="46">
        <v>0</v>
      </c>
      <c r="H712" s="3" t="str">
        <f t="shared" si="38"/>
        <v>13901</v>
      </c>
      <c r="K712" s="189">
        <f t="shared" si="39"/>
        <v>0</v>
      </c>
    </row>
    <row r="713" spans="1:14" x14ac:dyDescent="0.25">
      <c r="A713" s="443" t="s">
        <v>1712</v>
      </c>
      <c r="B713" s="378" t="s">
        <v>740</v>
      </c>
      <c r="C713" s="46">
        <v>0</v>
      </c>
      <c r="D713" s="46">
        <v>0</v>
      </c>
      <c r="E713" s="46">
        <v>0</v>
      </c>
      <c r="F713" s="46">
        <v>0</v>
      </c>
      <c r="H713" s="3" t="str">
        <f t="shared" si="38"/>
        <v>13901</v>
      </c>
      <c r="K713" s="189">
        <f t="shared" si="39"/>
        <v>0</v>
      </c>
    </row>
    <row r="714" spans="1:14" x14ac:dyDescent="0.25">
      <c r="A714" s="443" t="s">
        <v>1713</v>
      </c>
      <c r="B714" s="378" t="s">
        <v>741</v>
      </c>
      <c r="C714" s="46">
        <v>0</v>
      </c>
      <c r="D714" s="46">
        <v>0</v>
      </c>
      <c r="E714" s="46">
        <v>0</v>
      </c>
      <c r="F714" s="46">
        <v>0</v>
      </c>
      <c r="H714" s="3" t="str">
        <f t="shared" ref="H714:H753" si="40">LEFT(A714,5)</f>
        <v>13901</v>
      </c>
      <c r="K714" s="189">
        <f t="shared" si="39"/>
        <v>0</v>
      </c>
    </row>
    <row r="715" spans="1:14" x14ac:dyDescent="0.25">
      <c r="A715" s="443" t="s">
        <v>1714</v>
      </c>
      <c r="B715" s="378" t="s">
        <v>742</v>
      </c>
      <c r="C715" s="46">
        <v>0</v>
      </c>
      <c r="D715" s="46">
        <v>0</v>
      </c>
      <c r="E715" s="46">
        <v>0</v>
      </c>
      <c r="F715" s="46">
        <v>0</v>
      </c>
      <c r="H715" s="3" t="str">
        <f t="shared" si="40"/>
        <v>13901</v>
      </c>
      <c r="K715" s="189">
        <f t="shared" si="39"/>
        <v>0</v>
      </c>
    </row>
    <row r="716" spans="1:14" x14ac:dyDescent="0.25">
      <c r="A716" s="443" t="s">
        <v>1715</v>
      </c>
      <c r="B716" s="378" t="s">
        <v>743</v>
      </c>
      <c r="C716" s="46">
        <v>0</v>
      </c>
      <c r="D716" s="46">
        <v>0</v>
      </c>
      <c r="E716" s="46">
        <v>0</v>
      </c>
      <c r="F716" s="46">
        <v>0</v>
      </c>
      <c r="H716" s="3" t="str">
        <f t="shared" si="40"/>
        <v>13901</v>
      </c>
      <c r="K716" s="189">
        <f t="shared" si="39"/>
        <v>0</v>
      </c>
    </row>
    <row r="717" spans="1:14" s="113" customFormat="1" x14ac:dyDescent="0.25">
      <c r="A717" s="443" t="s">
        <v>1716</v>
      </c>
      <c r="B717" s="378" t="s">
        <v>744</v>
      </c>
      <c r="C717" s="144">
        <v>0</v>
      </c>
      <c r="D717" s="144">
        <v>0</v>
      </c>
      <c r="E717" s="144">
        <v>0</v>
      </c>
      <c r="F717" s="46">
        <v>0</v>
      </c>
      <c r="H717" s="145" t="str">
        <f t="shared" si="40"/>
        <v>13901</v>
      </c>
      <c r="I717" s="174"/>
      <c r="J717" s="190"/>
      <c r="K717" s="189">
        <f t="shared" si="39"/>
        <v>0</v>
      </c>
      <c r="L717" s="192"/>
      <c r="M717" s="201"/>
      <c r="N717" s="200"/>
    </row>
    <row r="718" spans="1:14" x14ac:dyDescent="0.25">
      <c r="A718" s="443" t="s">
        <v>1717</v>
      </c>
      <c r="B718" s="378" t="s">
        <v>745</v>
      </c>
      <c r="C718" s="26">
        <v>0</v>
      </c>
      <c r="D718" s="26">
        <v>0</v>
      </c>
      <c r="E718" s="26">
        <v>0</v>
      </c>
      <c r="F718" s="46">
        <v>0</v>
      </c>
      <c r="H718" s="3" t="str">
        <f t="shared" si="40"/>
        <v>13901</v>
      </c>
      <c r="K718" s="189">
        <f t="shared" si="39"/>
        <v>0</v>
      </c>
    </row>
    <row r="719" spans="1:14" x14ac:dyDescent="0.25">
      <c r="A719" s="443" t="s">
        <v>1718</v>
      </c>
      <c r="B719" s="378" t="s">
        <v>746</v>
      </c>
      <c r="C719" s="26">
        <v>0</v>
      </c>
      <c r="D719" s="26">
        <v>0</v>
      </c>
      <c r="E719" s="26">
        <v>0</v>
      </c>
      <c r="F719" s="46">
        <v>0</v>
      </c>
      <c r="H719" s="3" t="str">
        <f t="shared" si="40"/>
        <v>13901</v>
      </c>
      <c r="K719" s="189">
        <f t="shared" si="39"/>
        <v>0</v>
      </c>
    </row>
    <row r="720" spans="1:14" x14ac:dyDescent="0.25">
      <c r="A720" s="443" t="s">
        <v>1719</v>
      </c>
      <c r="B720" s="378" t="s">
        <v>747</v>
      </c>
      <c r="C720" s="26">
        <v>275</v>
      </c>
      <c r="D720" s="26">
        <v>0</v>
      </c>
      <c r="E720" s="26">
        <v>0</v>
      </c>
      <c r="F720" s="46">
        <v>275</v>
      </c>
      <c r="H720" s="3" t="str">
        <f t="shared" si="40"/>
        <v>13901</v>
      </c>
      <c r="K720" s="189">
        <f t="shared" si="39"/>
        <v>0</v>
      </c>
    </row>
    <row r="721" spans="1:11" x14ac:dyDescent="0.25">
      <c r="A721" s="443" t="s">
        <v>1720</v>
      </c>
      <c r="B721" s="378" t="s">
        <v>748</v>
      </c>
      <c r="C721" s="26">
        <v>0</v>
      </c>
      <c r="D721" s="26">
        <v>0</v>
      </c>
      <c r="E721" s="26">
        <v>0</v>
      </c>
      <c r="F721" s="46">
        <v>0</v>
      </c>
      <c r="H721" s="3" t="str">
        <f t="shared" si="40"/>
        <v>13901</v>
      </c>
      <c r="K721" s="189">
        <f t="shared" si="39"/>
        <v>0</v>
      </c>
    </row>
    <row r="722" spans="1:11" x14ac:dyDescent="0.25">
      <c r="A722" s="443" t="s">
        <v>1721</v>
      </c>
      <c r="B722" s="378" t="s">
        <v>749</v>
      </c>
      <c r="C722" s="26">
        <v>0</v>
      </c>
      <c r="D722" s="26">
        <v>0</v>
      </c>
      <c r="E722" s="26">
        <v>0</v>
      </c>
      <c r="F722" s="46">
        <v>0</v>
      </c>
      <c r="H722" s="208" t="str">
        <f t="shared" si="40"/>
        <v>13901</v>
      </c>
      <c r="K722" s="189">
        <f t="shared" si="39"/>
        <v>0</v>
      </c>
    </row>
    <row r="723" spans="1:11" x14ac:dyDescent="0.25">
      <c r="A723" s="443" t="s">
        <v>1722</v>
      </c>
      <c r="B723" s="378" t="s">
        <v>750</v>
      </c>
      <c r="C723" s="26">
        <v>0</v>
      </c>
      <c r="D723" s="26">
        <v>0</v>
      </c>
      <c r="E723" s="26">
        <v>0</v>
      </c>
      <c r="F723" s="46">
        <v>0</v>
      </c>
      <c r="H723" s="208" t="str">
        <f t="shared" si="40"/>
        <v>13901</v>
      </c>
      <c r="K723" s="189">
        <f t="shared" si="39"/>
        <v>0</v>
      </c>
    </row>
    <row r="724" spans="1:11" x14ac:dyDescent="0.25">
      <c r="A724" s="443" t="s">
        <v>1723</v>
      </c>
      <c r="B724" s="378" t="s">
        <v>751</v>
      </c>
      <c r="C724" s="26">
        <v>0</v>
      </c>
      <c r="D724" s="26">
        <v>0</v>
      </c>
      <c r="E724" s="26">
        <v>0</v>
      </c>
      <c r="F724" s="46">
        <v>0</v>
      </c>
      <c r="H724" s="208" t="str">
        <f t="shared" si="40"/>
        <v>13901</v>
      </c>
      <c r="K724" s="189">
        <f t="shared" si="39"/>
        <v>0</v>
      </c>
    </row>
    <row r="725" spans="1:11" x14ac:dyDescent="0.25">
      <c r="A725" s="443" t="s">
        <v>1724</v>
      </c>
      <c r="B725" s="378" t="s">
        <v>752</v>
      </c>
      <c r="C725" s="26">
        <v>0</v>
      </c>
      <c r="D725" s="26">
        <v>0</v>
      </c>
      <c r="E725" s="26">
        <v>0</v>
      </c>
      <c r="F725" s="46">
        <v>0</v>
      </c>
      <c r="H725" s="208" t="str">
        <f t="shared" si="40"/>
        <v>13901</v>
      </c>
      <c r="K725" s="189">
        <f t="shared" si="39"/>
        <v>0</v>
      </c>
    </row>
    <row r="726" spans="1:11" x14ac:dyDescent="0.25">
      <c r="A726" s="442" t="s">
        <v>1725</v>
      </c>
      <c r="B726" t="s">
        <v>753</v>
      </c>
      <c r="C726" s="26">
        <v>0</v>
      </c>
      <c r="D726" s="26">
        <v>0</v>
      </c>
      <c r="E726" s="26">
        <v>0</v>
      </c>
      <c r="F726" s="46">
        <v>0</v>
      </c>
      <c r="H726" s="208" t="str">
        <f t="shared" si="40"/>
        <v>13901</v>
      </c>
      <c r="K726" s="189">
        <f t="shared" si="39"/>
        <v>0</v>
      </c>
    </row>
    <row r="727" spans="1:11" x14ac:dyDescent="0.25">
      <c r="A727" s="442" t="s">
        <v>1726</v>
      </c>
      <c r="B727" t="s">
        <v>754</v>
      </c>
      <c r="C727" s="26">
        <v>0</v>
      </c>
      <c r="D727" s="26">
        <v>0</v>
      </c>
      <c r="E727" s="26">
        <v>0</v>
      </c>
      <c r="F727" s="46">
        <v>0</v>
      </c>
      <c r="H727" s="208" t="str">
        <f t="shared" si="40"/>
        <v>13901</v>
      </c>
      <c r="K727" s="189">
        <f t="shared" si="39"/>
        <v>0</v>
      </c>
    </row>
    <row r="728" spans="1:11" x14ac:dyDescent="0.25">
      <c r="A728" s="442" t="s">
        <v>1727</v>
      </c>
      <c r="B728" t="s">
        <v>755</v>
      </c>
      <c r="C728" s="26">
        <v>0</v>
      </c>
      <c r="D728" s="26">
        <v>0</v>
      </c>
      <c r="E728" s="26">
        <v>0</v>
      </c>
      <c r="F728" s="46">
        <v>0</v>
      </c>
      <c r="H728" s="208" t="str">
        <f t="shared" si="40"/>
        <v>13901</v>
      </c>
      <c r="K728" s="189">
        <f t="shared" si="39"/>
        <v>0</v>
      </c>
    </row>
    <row r="729" spans="1:11" x14ac:dyDescent="0.25">
      <c r="A729" s="442" t="s">
        <v>1728</v>
      </c>
      <c r="B729" t="s">
        <v>756</v>
      </c>
      <c r="C729" s="26">
        <v>0</v>
      </c>
      <c r="D729" s="26">
        <v>0</v>
      </c>
      <c r="E729" s="26">
        <v>0</v>
      </c>
      <c r="F729" s="46">
        <v>0</v>
      </c>
      <c r="H729" s="208" t="str">
        <f t="shared" si="40"/>
        <v>13901</v>
      </c>
      <c r="K729" s="189">
        <f t="shared" si="39"/>
        <v>0</v>
      </c>
    </row>
    <row r="730" spans="1:11" x14ac:dyDescent="0.25">
      <c r="A730" s="442" t="s">
        <v>1729</v>
      </c>
      <c r="B730" t="s">
        <v>757</v>
      </c>
      <c r="C730" s="26">
        <v>0</v>
      </c>
      <c r="D730" s="26">
        <v>0</v>
      </c>
      <c r="E730" s="26">
        <v>0</v>
      </c>
      <c r="F730" s="46">
        <v>0</v>
      </c>
      <c r="H730" s="208" t="str">
        <f t="shared" si="40"/>
        <v>13901</v>
      </c>
      <c r="K730" s="189">
        <f t="shared" si="39"/>
        <v>0</v>
      </c>
    </row>
    <row r="731" spans="1:11" x14ac:dyDescent="0.25">
      <c r="A731" s="442">
        <v>645006012</v>
      </c>
      <c r="B731" s="445" t="s">
        <v>1752</v>
      </c>
      <c r="C731" s="26">
        <v>0</v>
      </c>
      <c r="D731" s="26">
        <v>0</v>
      </c>
      <c r="E731" s="26">
        <v>0</v>
      </c>
      <c r="F731" s="46">
        <f t="shared" ref="F731:F753" si="41">+C731-D731</f>
        <v>0</v>
      </c>
      <c r="H731" s="208" t="str">
        <f t="shared" si="40"/>
        <v>64500</v>
      </c>
      <c r="K731" s="189">
        <f t="shared" si="39"/>
        <v>0</v>
      </c>
    </row>
    <row r="732" spans="1:11" x14ac:dyDescent="0.25">
      <c r="A732" s="442">
        <v>645006504</v>
      </c>
      <c r="B732" s="445" t="s">
        <v>1753</v>
      </c>
      <c r="C732" s="26">
        <v>0</v>
      </c>
      <c r="D732" s="26">
        <v>0</v>
      </c>
      <c r="E732" s="26">
        <v>0</v>
      </c>
      <c r="F732" s="46">
        <f t="shared" si="41"/>
        <v>0</v>
      </c>
      <c r="H732" s="208" t="str">
        <f t="shared" si="40"/>
        <v>64500</v>
      </c>
      <c r="K732" s="189">
        <f t="shared" si="39"/>
        <v>0</v>
      </c>
    </row>
    <row r="733" spans="1:11" x14ac:dyDescent="0.25">
      <c r="A733" s="442">
        <v>645015113</v>
      </c>
      <c r="B733" s="445" t="s">
        <v>1754</v>
      </c>
      <c r="C733" s="26">
        <v>0</v>
      </c>
      <c r="D733" s="26">
        <v>580000</v>
      </c>
      <c r="E733" s="26">
        <v>580000</v>
      </c>
      <c r="F733" s="46">
        <f t="shared" si="41"/>
        <v>-580000</v>
      </c>
      <c r="H733" s="208" t="str">
        <f t="shared" si="40"/>
        <v>64501</v>
      </c>
      <c r="K733" s="189">
        <f t="shared" si="39"/>
        <v>0</v>
      </c>
    </row>
    <row r="734" spans="1:11" x14ac:dyDescent="0.25">
      <c r="A734" s="442">
        <v>645016000</v>
      </c>
      <c r="B734" s="445" t="s">
        <v>1755</v>
      </c>
      <c r="C734" s="26">
        <v>0</v>
      </c>
      <c r="D734" s="26">
        <v>0</v>
      </c>
      <c r="E734" s="26">
        <v>0</v>
      </c>
      <c r="F734" s="46">
        <f t="shared" si="41"/>
        <v>0</v>
      </c>
      <c r="H734" s="208" t="str">
        <f t="shared" si="40"/>
        <v>64501</v>
      </c>
      <c r="K734" s="189">
        <f t="shared" si="39"/>
        <v>0</v>
      </c>
    </row>
    <row r="735" spans="1:11" x14ac:dyDescent="0.25">
      <c r="A735" s="442">
        <v>645016001</v>
      </c>
      <c r="B735" s="445" t="s">
        <v>1756</v>
      </c>
      <c r="C735" s="26">
        <v>0</v>
      </c>
      <c r="D735" s="26">
        <v>0</v>
      </c>
      <c r="E735" s="26">
        <v>0</v>
      </c>
      <c r="F735" s="46">
        <f t="shared" si="41"/>
        <v>0</v>
      </c>
      <c r="H735" s="208" t="str">
        <f t="shared" si="40"/>
        <v>64501</v>
      </c>
      <c r="K735" s="189">
        <f t="shared" si="39"/>
        <v>0</v>
      </c>
    </row>
    <row r="736" spans="1:11" x14ac:dyDescent="0.25">
      <c r="A736" s="442">
        <v>645016002</v>
      </c>
      <c r="B736" s="445" t="s">
        <v>991</v>
      </c>
      <c r="C736" s="26">
        <v>0</v>
      </c>
      <c r="D736" s="26">
        <v>0</v>
      </c>
      <c r="E736" s="26">
        <v>0</v>
      </c>
      <c r="F736" s="46">
        <f t="shared" si="41"/>
        <v>0</v>
      </c>
      <c r="H736" s="208" t="str">
        <f t="shared" si="40"/>
        <v>64501</v>
      </c>
      <c r="K736" s="189">
        <f t="shared" ref="K736:K753" si="42">SUMIF(I:I,I736,J:J)</f>
        <v>0</v>
      </c>
    </row>
    <row r="737" spans="1:11" x14ac:dyDescent="0.25">
      <c r="A737" s="442">
        <v>645016008</v>
      </c>
      <c r="B737" s="445" t="s">
        <v>992</v>
      </c>
      <c r="C737" s="26">
        <v>0</v>
      </c>
      <c r="D737" s="26">
        <v>0</v>
      </c>
      <c r="E737" s="26">
        <v>0</v>
      </c>
      <c r="F737" s="46">
        <f t="shared" si="41"/>
        <v>0</v>
      </c>
      <c r="H737" s="208" t="str">
        <f t="shared" si="40"/>
        <v>64501</v>
      </c>
      <c r="K737" s="189">
        <f t="shared" si="42"/>
        <v>0</v>
      </c>
    </row>
    <row r="738" spans="1:11" x14ac:dyDescent="0.25">
      <c r="A738" s="442">
        <v>645016011</v>
      </c>
      <c r="B738" s="445" t="s">
        <v>993</v>
      </c>
      <c r="C738" s="26">
        <v>0</v>
      </c>
      <c r="D738" s="26">
        <v>0</v>
      </c>
      <c r="E738" s="26">
        <v>0</v>
      </c>
      <c r="F738" s="46">
        <f t="shared" si="41"/>
        <v>0</v>
      </c>
      <c r="H738" s="208" t="str">
        <f t="shared" si="40"/>
        <v>64501</v>
      </c>
      <c r="K738" s="189">
        <f t="shared" si="42"/>
        <v>0</v>
      </c>
    </row>
    <row r="739" spans="1:11" x14ac:dyDescent="0.25">
      <c r="A739" s="442">
        <v>645016500</v>
      </c>
      <c r="B739" s="445" t="s">
        <v>994</v>
      </c>
      <c r="C739" s="26">
        <v>0</v>
      </c>
      <c r="D739" s="26">
        <v>0</v>
      </c>
      <c r="E739" s="26">
        <v>0</v>
      </c>
      <c r="F739" s="46">
        <f t="shared" si="41"/>
        <v>0</v>
      </c>
      <c r="H739" s="208" t="str">
        <f t="shared" si="40"/>
        <v>64501</v>
      </c>
      <c r="K739" s="189">
        <f t="shared" si="42"/>
        <v>0</v>
      </c>
    </row>
    <row r="740" spans="1:11" x14ac:dyDescent="0.25">
      <c r="A740" s="442">
        <v>645019090</v>
      </c>
      <c r="B740" s="445" t="s">
        <v>995</v>
      </c>
      <c r="C740" s="26">
        <v>0</v>
      </c>
      <c r="D740" s="26">
        <v>0</v>
      </c>
      <c r="E740" s="26">
        <v>0</v>
      </c>
      <c r="F740" s="46">
        <f t="shared" si="41"/>
        <v>0</v>
      </c>
      <c r="H740" s="208" t="str">
        <f t="shared" si="40"/>
        <v>64501</v>
      </c>
      <c r="K740" s="189">
        <f t="shared" si="42"/>
        <v>0</v>
      </c>
    </row>
    <row r="741" spans="1:11" x14ac:dyDescent="0.25">
      <c r="A741" s="442">
        <v>645019823</v>
      </c>
      <c r="B741" s="445" t="s">
        <v>996</v>
      </c>
      <c r="C741" s="26">
        <v>0</v>
      </c>
      <c r="D741" s="26">
        <v>-5000</v>
      </c>
      <c r="E741" s="26">
        <v>-5000</v>
      </c>
      <c r="F741" s="46">
        <f t="shared" si="41"/>
        <v>5000</v>
      </c>
      <c r="H741" s="208" t="str">
        <f t="shared" si="40"/>
        <v>64501</v>
      </c>
      <c r="K741" s="189">
        <f t="shared" si="42"/>
        <v>0</v>
      </c>
    </row>
    <row r="742" spans="1:11" x14ac:dyDescent="0.25">
      <c r="A742" s="442">
        <v>645025620</v>
      </c>
      <c r="B742" s="445" t="s">
        <v>997</v>
      </c>
      <c r="C742" s="26">
        <v>0</v>
      </c>
      <c r="D742" s="26">
        <v>0</v>
      </c>
      <c r="E742" s="26">
        <v>0</v>
      </c>
      <c r="F742" s="46">
        <f t="shared" si="41"/>
        <v>0</v>
      </c>
      <c r="H742" s="208" t="str">
        <f t="shared" si="40"/>
        <v>64502</v>
      </c>
      <c r="K742" s="189">
        <f t="shared" si="42"/>
        <v>0</v>
      </c>
    </row>
    <row r="743" spans="1:11" x14ac:dyDescent="0.25">
      <c r="A743" s="442">
        <v>645026000</v>
      </c>
      <c r="B743" s="445" t="s">
        <v>998</v>
      </c>
      <c r="C743" s="26">
        <v>0</v>
      </c>
      <c r="D743" s="26">
        <v>0</v>
      </c>
      <c r="E743" s="26">
        <v>0</v>
      </c>
      <c r="F743" s="46">
        <f t="shared" si="41"/>
        <v>0</v>
      </c>
      <c r="H743" s="208" t="str">
        <f t="shared" si="40"/>
        <v>64502</v>
      </c>
      <c r="K743" s="189">
        <f t="shared" si="42"/>
        <v>0</v>
      </c>
    </row>
    <row r="744" spans="1:11" x14ac:dyDescent="0.25">
      <c r="A744" s="442">
        <v>645026008</v>
      </c>
      <c r="B744" s="445" t="s">
        <v>999</v>
      </c>
      <c r="C744" s="26">
        <v>0</v>
      </c>
      <c r="D744" s="26">
        <v>0</v>
      </c>
      <c r="E744" s="26">
        <v>0</v>
      </c>
      <c r="F744" s="46">
        <f t="shared" si="41"/>
        <v>0</v>
      </c>
      <c r="H744" s="208" t="str">
        <f t="shared" si="40"/>
        <v>64502</v>
      </c>
      <c r="K744" s="189">
        <f t="shared" si="42"/>
        <v>0</v>
      </c>
    </row>
    <row r="745" spans="1:11" x14ac:dyDescent="0.25">
      <c r="A745" s="442">
        <v>645026500</v>
      </c>
      <c r="B745" s="445" t="s">
        <v>1000</v>
      </c>
      <c r="C745" s="26">
        <v>0</v>
      </c>
      <c r="D745" s="26">
        <v>0</v>
      </c>
      <c r="E745" s="26">
        <v>0</v>
      </c>
      <c r="F745" s="46">
        <f t="shared" si="41"/>
        <v>0</v>
      </c>
      <c r="H745" s="208" t="str">
        <f t="shared" si="40"/>
        <v>64502</v>
      </c>
      <c r="K745" s="189">
        <f t="shared" si="42"/>
        <v>0</v>
      </c>
    </row>
    <row r="746" spans="1:11" x14ac:dyDescent="0.25">
      <c r="A746" s="442">
        <v>645026501</v>
      </c>
      <c r="B746" s="445" t="s">
        <v>1001</v>
      </c>
      <c r="C746" s="26">
        <v>0</v>
      </c>
      <c r="D746" s="26">
        <v>0</v>
      </c>
      <c r="E746" s="26">
        <v>0</v>
      </c>
      <c r="F746" s="46">
        <f t="shared" si="41"/>
        <v>0</v>
      </c>
      <c r="H746" s="208" t="str">
        <f t="shared" si="40"/>
        <v>64502</v>
      </c>
      <c r="K746" s="189">
        <f t="shared" si="42"/>
        <v>0</v>
      </c>
    </row>
    <row r="747" spans="1:11" x14ac:dyDescent="0.25">
      <c r="A747" s="442">
        <v>645026502</v>
      </c>
      <c r="B747" s="445" t="s">
        <v>1002</v>
      </c>
      <c r="C747" s="26">
        <v>0</v>
      </c>
      <c r="D747" s="26">
        <v>0</v>
      </c>
      <c r="E747" s="26">
        <v>0</v>
      </c>
      <c r="F747" s="46">
        <f t="shared" si="41"/>
        <v>0</v>
      </c>
      <c r="H747" s="208" t="str">
        <f t="shared" si="40"/>
        <v>64502</v>
      </c>
      <c r="K747" s="189">
        <f t="shared" si="42"/>
        <v>0</v>
      </c>
    </row>
    <row r="748" spans="1:11" x14ac:dyDescent="0.25">
      <c r="A748" s="442">
        <v>645026504</v>
      </c>
      <c r="B748" s="445" t="s">
        <v>1003</v>
      </c>
      <c r="C748" s="26">
        <v>0</v>
      </c>
      <c r="D748" s="26">
        <v>0</v>
      </c>
      <c r="E748" s="26">
        <v>0</v>
      </c>
      <c r="F748" s="46">
        <f t="shared" si="41"/>
        <v>0</v>
      </c>
      <c r="H748" s="208" t="str">
        <f t="shared" si="40"/>
        <v>64502</v>
      </c>
      <c r="K748" s="189">
        <f t="shared" si="42"/>
        <v>0</v>
      </c>
    </row>
    <row r="749" spans="1:11" x14ac:dyDescent="0.25">
      <c r="A749" s="179">
        <v>645029053</v>
      </c>
      <c r="B749" s="445" t="s">
        <v>1004</v>
      </c>
      <c r="C749" s="26">
        <v>0</v>
      </c>
      <c r="D749" s="26">
        <v>0</v>
      </c>
      <c r="E749" s="26">
        <v>0</v>
      </c>
      <c r="F749" s="46">
        <f t="shared" si="41"/>
        <v>0</v>
      </c>
      <c r="H749" s="208" t="str">
        <f t="shared" si="40"/>
        <v>64502</v>
      </c>
      <c r="K749" s="189">
        <f t="shared" si="42"/>
        <v>0</v>
      </c>
    </row>
    <row r="750" spans="1:11" x14ac:dyDescent="0.25">
      <c r="A750" s="179">
        <v>645029057</v>
      </c>
      <c r="B750" s="445" t="s">
        <v>1005</v>
      </c>
      <c r="C750" s="26">
        <v>0</v>
      </c>
      <c r="D750" s="26">
        <v>0</v>
      </c>
      <c r="E750" s="26">
        <v>0</v>
      </c>
      <c r="F750" s="46">
        <f t="shared" si="41"/>
        <v>0</v>
      </c>
      <c r="H750" s="208" t="str">
        <f t="shared" si="40"/>
        <v>64502</v>
      </c>
      <c r="K750" s="189">
        <f t="shared" si="42"/>
        <v>0</v>
      </c>
    </row>
    <row r="751" spans="1:11" x14ac:dyDescent="0.25">
      <c r="A751" s="179">
        <v>645029826</v>
      </c>
      <c r="B751" s="445" t="s">
        <v>1006</v>
      </c>
      <c r="C751" s="26">
        <v>0</v>
      </c>
      <c r="D751" s="26">
        <v>0</v>
      </c>
      <c r="E751" s="26">
        <v>0</v>
      </c>
      <c r="F751" s="46">
        <f t="shared" si="41"/>
        <v>0</v>
      </c>
      <c r="H751" s="208" t="str">
        <f t="shared" si="40"/>
        <v>64502</v>
      </c>
      <c r="K751" s="189">
        <f t="shared" si="42"/>
        <v>0</v>
      </c>
    </row>
    <row r="752" spans="1:11" x14ac:dyDescent="0.25">
      <c r="A752" s="179">
        <v>645029846</v>
      </c>
      <c r="B752" s="445" t="s">
        <v>1007</v>
      </c>
      <c r="C752" s="26">
        <v>0</v>
      </c>
      <c r="D752" s="26">
        <v>0</v>
      </c>
      <c r="E752" s="26">
        <v>0</v>
      </c>
      <c r="F752" s="46">
        <f t="shared" si="41"/>
        <v>0</v>
      </c>
      <c r="H752" s="208" t="str">
        <f t="shared" si="40"/>
        <v>64502</v>
      </c>
      <c r="K752" s="189">
        <f t="shared" si="42"/>
        <v>0</v>
      </c>
    </row>
    <row r="753" spans="1:11" x14ac:dyDescent="0.25">
      <c r="A753" s="179">
        <v>645039801</v>
      </c>
      <c r="B753" s="445" t="s">
        <v>1008</v>
      </c>
      <c r="C753" s="26">
        <v>0</v>
      </c>
      <c r="D753" s="26">
        <v>27400</v>
      </c>
      <c r="E753" s="26">
        <v>27400</v>
      </c>
      <c r="F753" s="46">
        <f t="shared" si="41"/>
        <v>-27400</v>
      </c>
      <c r="H753" s="208" t="str">
        <f t="shared" si="40"/>
        <v>64503</v>
      </c>
      <c r="K753" s="189">
        <f t="shared" si="42"/>
        <v>0</v>
      </c>
    </row>
    <row r="754" spans="1:11" x14ac:dyDescent="0.25">
      <c r="C754" s="26">
        <f>SUM(C9:C753)</f>
        <v>784278.56999999983</v>
      </c>
      <c r="D754" s="26">
        <f t="shared" ref="D754:F754" si="43">SUM(D9:D753)</f>
        <v>0</v>
      </c>
      <c r="E754" s="26">
        <f t="shared" si="43"/>
        <v>0</v>
      </c>
      <c r="F754" s="26">
        <f t="shared" si="43"/>
        <v>598627.64000000013</v>
      </c>
    </row>
    <row r="760" spans="1:11" x14ac:dyDescent="0.25">
      <c r="C760" s="26">
        <f>+C754+'10001'!DO89</f>
        <v>957142.14999999991</v>
      </c>
    </row>
  </sheetData>
  <mergeCells count="2">
    <mergeCell ref="L8:N8"/>
    <mergeCell ref="I8:K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="85" zoomScaleNormal="85" workbookViewId="0">
      <pane xSplit="4" ySplit="7" topLeftCell="E8" activePane="bottomRight" state="frozen"/>
      <selection activeCell="G34" sqref="D34:G34"/>
      <selection pane="topRight" activeCell="G34" sqref="D34:G34"/>
      <selection pane="bottomLeft" activeCell="G34" sqref="D34:G34"/>
      <selection pane="bottomRight" activeCell="S40" sqref="S40"/>
    </sheetView>
  </sheetViews>
  <sheetFormatPr defaultRowHeight="15" x14ac:dyDescent="0.25"/>
  <cols>
    <col min="1" max="1" width="10.7109375" style="7" hidden="1" customWidth="1"/>
    <col min="2" max="2" width="10.5703125" style="7" hidden="1" customWidth="1"/>
    <col min="3" max="3" width="7.5703125" style="30" customWidth="1"/>
    <col min="4" max="4" width="40.7109375" bestFit="1" customWidth="1"/>
    <col min="5" max="5" width="10.5703125" style="7" bestFit="1" customWidth="1"/>
    <col min="6" max="6" width="12.28515625" style="7" hidden="1" customWidth="1"/>
    <col min="7" max="7" width="10.5703125" style="7" hidden="1" customWidth="1"/>
    <col min="8" max="8" width="12.42578125" style="7" hidden="1" customWidth="1"/>
    <col min="9" max="15" width="10.5703125" style="7" hidden="1" customWidth="1"/>
    <col min="16" max="16" width="10.5703125" style="7" customWidth="1"/>
    <col min="17" max="17" width="47.28515625" customWidth="1"/>
  </cols>
  <sheetData>
    <row r="1" spans="1:17" ht="15.75" thickBot="1" x14ac:dyDescent="0.3">
      <c r="A1" s="141"/>
      <c r="B1" s="141"/>
      <c r="C1" s="142"/>
    </row>
    <row r="2" spans="1:17" ht="18.75" x14ac:dyDescent="0.3">
      <c r="A2" s="478" t="s">
        <v>1816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80"/>
    </row>
    <row r="3" spans="1:17" ht="18.75" x14ac:dyDescent="0.3">
      <c r="A3" s="481" t="s">
        <v>764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3"/>
    </row>
    <row r="4" spans="1:17" ht="15.75" thickBot="1" x14ac:dyDescent="0.3">
      <c r="A4" s="468"/>
      <c r="B4" s="469"/>
      <c r="C4" s="470"/>
      <c r="D4" s="471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72"/>
    </row>
    <row r="5" spans="1:17" s="2" customFormat="1" ht="60" x14ac:dyDescent="0.25">
      <c r="A5" s="8" t="s">
        <v>1</v>
      </c>
      <c r="B5" s="359" t="s">
        <v>2</v>
      </c>
      <c r="C5" s="251" t="s">
        <v>765</v>
      </c>
      <c r="D5" s="231" t="s">
        <v>766</v>
      </c>
      <c r="E5" s="234" t="s">
        <v>1742</v>
      </c>
      <c r="F5" s="374" t="s">
        <v>1745</v>
      </c>
      <c r="G5" s="374" t="s">
        <v>1743</v>
      </c>
      <c r="H5" s="381" t="s">
        <v>1773</v>
      </c>
      <c r="I5" s="261" t="s">
        <v>970</v>
      </c>
      <c r="J5" s="233" t="s">
        <v>971</v>
      </c>
      <c r="K5" s="234" t="s">
        <v>1744</v>
      </c>
      <c r="L5" s="220" t="s">
        <v>1750</v>
      </c>
      <c r="M5" s="220" t="s">
        <v>1747</v>
      </c>
      <c r="N5" s="220" t="s">
        <v>981</v>
      </c>
      <c r="O5" s="220" t="s">
        <v>982</v>
      </c>
      <c r="P5" s="220" t="s">
        <v>1811</v>
      </c>
      <c r="Q5" s="231" t="s">
        <v>767</v>
      </c>
    </row>
    <row r="6" spans="1:17" x14ac:dyDescent="0.25">
      <c r="A6" s="11"/>
      <c r="B6" s="48"/>
      <c r="C6" s="252"/>
      <c r="D6" s="232"/>
      <c r="E6" s="235"/>
      <c r="F6" s="245"/>
      <c r="G6" s="245"/>
      <c r="H6" s="382"/>
      <c r="I6" s="262"/>
      <c r="J6" s="235"/>
      <c r="K6" s="235"/>
      <c r="L6" s="48"/>
      <c r="M6" s="48"/>
      <c r="N6" s="48"/>
      <c r="O6" s="48"/>
      <c r="P6" s="48"/>
      <c r="Q6" s="232"/>
    </row>
    <row r="7" spans="1:17" s="3" customFormat="1" ht="15.75" thickBot="1" x14ac:dyDescent="0.3">
      <c r="A7" s="36" t="s">
        <v>11</v>
      </c>
      <c r="B7" s="49" t="s">
        <v>11</v>
      </c>
      <c r="C7" s="253"/>
      <c r="D7" s="243"/>
      <c r="E7" s="242" t="s">
        <v>11</v>
      </c>
      <c r="F7" s="246" t="s">
        <v>11</v>
      </c>
      <c r="G7" s="246"/>
      <c r="H7" s="383" t="s">
        <v>11</v>
      </c>
      <c r="I7" s="263" t="s">
        <v>11</v>
      </c>
      <c r="J7" s="242" t="s">
        <v>11</v>
      </c>
      <c r="K7" s="242" t="s">
        <v>11</v>
      </c>
      <c r="L7" s="242" t="s">
        <v>11</v>
      </c>
      <c r="M7" s="242" t="s">
        <v>11</v>
      </c>
      <c r="N7" s="242" t="s">
        <v>11</v>
      </c>
      <c r="O7" s="242" t="s">
        <v>11</v>
      </c>
      <c r="P7" s="242" t="s">
        <v>11</v>
      </c>
      <c r="Q7" s="243"/>
    </row>
    <row r="8" spans="1:17" x14ac:dyDescent="0.25">
      <c r="A8" s="13" t="e">
        <f>+'12001'!#REF!</f>
        <v>#REF!</v>
      </c>
      <c r="B8" s="51" t="e">
        <f>+'12001'!#REF!</f>
        <v>#REF!</v>
      </c>
      <c r="C8" s="80">
        <v>12001</v>
      </c>
      <c r="D8" s="140" t="s">
        <v>768</v>
      </c>
      <c r="E8" s="236">
        <f>+'12001'!C26</f>
        <v>-3515100</v>
      </c>
      <c r="F8" s="248">
        <f>+'12001'!D26</f>
        <v>0</v>
      </c>
      <c r="G8" s="248">
        <f>+'12001'!E26</f>
        <v>-3515100</v>
      </c>
      <c r="H8" s="384">
        <f>+'12001'!F26</f>
        <v>-7945.15</v>
      </c>
      <c r="I8" s="264">
        <f>+E8-H8</f>
        <v>-3507154.85</v>
      </c>
      <c r="J8" s="236">
        <f>+'12001'!H26</f>
        <v>21700</v>
      </c>
      <c r="K8" s="236">
        <f>+'12001'!I26</f>
        <v>-3493400</v>
      </c>
      <c r="L8" s="236">
        <f>+'12001'!J26</f>
        <v>-3515100</v>
      </c>
      <c r="M8" s="236">
        <f>+'12001'!K26</f>
        <v>0</v>
      </c>
      <c r="N8" s="236">
        <f>+'12001'!L26</f>
        <v>-8700</v>
      </c>
      <c r="O8" s="236">
        <f>+'12001'!M26</f>
        <v>0</v>
      </c>
      <c r="P8" s="236">
        <f>+'12001'!N26</f>
        <v>-3523800</v>
      </c>
      <c r="Q8" s="16"/>
    </row>
    <row r="9" spans="1:17" x14ac:dyDescent="0.25">
      <c r="A9" s="13" t="e">
        <f>+'12003'!#REF!</f>
        <v>#REF!</v>
      </c>
      <c r="B9" s="51" t="e">
        <f>+'12003'!#REF!</f>
        <v>#REF!</v>
      </c>
      <c r="C9" s="80">
        <v>12003</v>
      </c>
      <c r="D9" s="140" t="s">
        <v>769</v>
      </c>
      <c r="E9" s="236">
        <f>+'12003'!C52</f>
        <v>1683300</v>
      </c>
      <c r="F9" s="248">
        <f>+'12003'!D52</f>
        <v>0</v>
      </c>
      <c r="G9" s="248">
        <f>+'12003'!E52</f>
        <v>1683300</v>
      </c>
      <c r="H9" s="384">
        <f>+'12003'!F52</f>
        <v>328951.78999999998</v>
      </c>
      <c r="I9" s="264">
        <f>+E9-H9</f>
        <v>1354348.21</v>
      </c>
      <c r="J9" s="236">
        <f>+'12003'!H52</f>
        <v>41200</v>
      </c>
      <c r="K9" s="236">
        <f>+'12003'!I52</f>
        <v>1724500</v>
      </c>
      <c r="L9" s="236">
        <f>+'12003'!J52</f>
        <v>1683300</v>
      </c>
      <c r="M9" s="236">
        <f>+'12003'!K52</f>
        <v>0</v>
      </c>
      <c r="N9" s="236">
        <f>+'12003'!L52</f>
        <v>6300</v>
      </c>
      <c r="O9" s="236">
        <f>+'12003'!M52</f>
        <v>0</v>
      </c>
      <c r="P9" s="236">
        <f>+'12003'!N52</f>
        <v>1689600</v>
      </c>
      <c r="Q9" s="16"/>
    </row>
    <row r="10" spans="1:17" x14ac:dyDescent="0.25">
      <c r="A10" s="13"/>
      <c r="B10" s="51"/>
      <c r="C10" s="80"/>
      <c r="D10" s="78" t="s">
        <v>770</v>
      </c>
      <c r="E10" s="236"/>
      <c r="F10" s="248"/>
      <c r="G10" s="248"/>
      <c r="H10" s="384"/>
      <c r="I10" s="264"/>
      <c r="J10" s="236"/>
      <c r="K10" s="236"/>
      <c r="L10" s="51"/>
      <c r="M10" s="51"/>
      <c r="N10" s="51"/>
      <c r="O10" s="51"/>
      <c r="P10" s="51"/>
      <c r="Q10" s="16"/>
    </row>
    <row r="11" spans="1:17" x14ac:dyDescent="0.25">
      <c r="A11" s="13" t="e">
        <f>+'11501'!#REF!</f>
        <v>#REF!</v>
      </c>
      <c r="B11" s="51" t="e">
        <f>+'11501'!#REF!</f>
        <v>#REF!</v>
      </c>
      <c r="C11" s="80">
        <v>11501</v>
      </c>
      <c r="D11" s="140" t="s">
        <v>771</v>
      </c>
      <c r="E11" s="236">
        <f>+'11501'!C32</f>
        <v>-7500</v>
      </c>
      <c r="F11" s="248">
        <f>+'11501'!D32</f>
        <v>0</v>
      </c>
      <c r="G11" s="248">
        <f>+'11501'!E32</f>
        <v>-7500</v>
      </c>
      <c r="H11" s="384">
        <f>+'11501'!F32</f>
        <v>4040.5200000000013</v>
      </c>
      <c r="I11" s="264">
        <f t="shared" ref="I11:I14" si="0">+E11-H11</f>
        <v>-11540.52</v>
      </c>
      <c r="J11" s="236">
        <f>+'11501'!H32</f>
        <v>1760</v>
      </c>
      <c r="K11" s="236">
        <f>+'11501'!I32</f>
        <v>-5740</v>
      </c>
      <c r="L11" s="236">
        <f>+'11501'!J32</f>
        <v>-7500</v>
      </c>
      <c r="M11" s="236">
        <f>+'11501'!K32</f>
        <v>0</v>
      </c>
      <c r="N11" s="236">
        <f>+'11501'!L32</f>
        <v>-400</v>
      </c>
      <c r="O11" s="236">
        <f>+'11501'!M32</f>
        <v>200</v>
      </c>
      <c r="P11" s="236">
        <f>+'11501'!N32</f>
        <v>-7700</v>
      </c>
      <c r="Q11" s="16"/>
    </row>
    <row r="12" spans="1:17" x14ac:dyDescent="0.25">
      <c r="A12" s="13" t="e">
        <f>+'11502'!#REF!</f>
        <v>#REF!</v>
      </c>
      <c r="B12" s="51" t="e">
        <f>+'11502'!#REF!</f>
        <v>#REF!</v>
      </c>
      <c r="C12" s="80">
        <v>11502</v>
      </c>
      <c r="D12" s="140" t="s">
        <v>772</v>
      </c>
      <c r="E12" s="236">
        <f>+'11502'!C37</f>
        <v>3700</v>
      </c>
      <c r="F12" s="248">
        <f>+'11502'!D37</f>
        <v>0</v>
      </c>
      <c r="G12" s="248">
        <f>+'11502'!E37</f>
        <v>3700</v>
      </c>
      <c r="H12" s="384">
        <f>+'11502'!F37</f>
        <v>6620</v>
      </c>
      <c r="I12" s="264">
        <f t="shared" si="0"/>
        <v>-2920</v>
      </c>
      <c r="J12" s="236">
        <f>+'11502'!H37</f>
        <v>1590</v>
      </c>
      <c r="K12" s="236">
        <f>+'11502'!I37</f>
        <v>5290</v>
      </c>
      <c r="L12" s="236">
        <f>+'11502'!J37</f>
        <v>3700</v>
      </c>
      <c r="M12" s="236">
        <f>+'11502'!K37</f>
        <v>0</v>
      </c>
      <c r="N12" s="236">
        <f>+'11502'!L37</f>
        <v>-200</v>
      </c>
      <c r="O12" s="236">
        <f>+'11502'!M37</f>
        <v>500</v>
      </c>
      <c r="P12" s="236">
        <f>+'11502'!N37</f>
        <v>4000</v>
      </c>
      <c r="Q12" s="16"/>
    </row>
    <row r="13" spans="1:17" x14ac:dyDescent="0.25">
      <c r="A13" s="13" t="e">
        <f>+'11503'!#REF!</f>
        <v>#REF!</v>
      </c>
      <c r="B13" s="51" t="e">
        <f>+'11503'!#REF!</f>
        <v>#REF!</v>
      </c>
      <c r="C13" s="80">
        <v>11503</v>
      </c>
      <c r="D13" s="140" t="s">
        <v>773</v>
      </c>
      <c r="E13" s="236">
        <f>+'11503'!C34</f>
        <v>5100</v>
      </c>
      <c r="F13" s="248">
        <f>+'11503'!D34</f>
        <v>0</v>
      </c>
      <c r="G13" s="248">
        <f>+'11503'!E34</f>
        <v>5100</v>
      </c>
      <c r="H13" s="384">
        <f>+'11503'!F34</f>
        <v>10437.370000000001</v>
      </c>
      <c r="I13" s="264">
        <f t="shared" si="0"/>
        <v>-5337.3700000000008</v>
      </c>
      <c r="J13" s="236">
        <f>+'11503'!H34</f>
        <v>900</v>
      </c>
      <c r="K13" s="236">
        <f>+'11503'!I34</f>
        <v>6000</v>
      </c>
      <c r="L13" s="236">
        <f>+'11503'!J34</f>
        <v>5100</v>
      </c>
      <c r="M13" s="236">
        <f>+'11503'!K34</f>
        <v>0</v>
      </c>
      <c r="N13" s="236">
        <f>+'11503'!L34</f>
        <v>-100</v>
      </c>
      <c r="O13" s="236">
        <f>+'11503'!M34</f>
        <v>500</v>
      </c>
      <c r="P13" s="236">
        <f>+'11503'!N34</f>
        <v>5500</v>
      </c>
      <c r="Q13" s="16"/>
    </row>
    <row r="14" spans="1:17" x14ac:dyDescent="0.25">
      <c r="A14" s="13" t="e">
        <f>+'11504'!#REF!</f>
        <v>#REF!</v>
      </c>
      <c r="B14" s="51" t="e">
        <f>+'11504'!#REF!</f>
        <v>#REF!</v>
      </c>
      <c r="C14" s="80">
        <v>11504</v>
      </c>
      <c r="D14" s="140" t="s">
        <v>774</v>
      </c>
      <c r="E14" s="236">
        <f>+'11504'!C26</f>
        <v>77300</v>
      </c>
      <c r="F14" s="248">
        <f>+'11504'!D26</f>
        <v>0</v>
      </c>
      <c r="G14" s="248">
        <f>+'11504'!E26</f>
        <v>77300</v>
      </c>
      <c r="H14" s="384">
        <f>+'11504'!F26</f>
        <v>28056.149999999998</v>
      </c>
      <c r="I14" s="264">
        <f t="shared" si="0"/>
        <v>49243.850000000006</v>
      </c>
      <c r="J14" s="236">
        <f>+'11504'!H26</f>
        <v>2540</v>
      </c>
      <c r="K14" s="236">
        <f>+'11504'!I26</f>
        <v>79840</v>
      </c>
      <c r="L14" s="236">
        <f>+'11504'!J26</f>
        <v>77300</v>
      </c>
      <c r="M14" s="236">
        <f>+'11504'!K26</f>
        <v>0</v>
      </c>
      <c r="N14" s="236">
        <f>+'11504'!L26</f>
        <v>240</v>
      </c>
      <c r="O14" s="236">
        <f>+'11504'!M26</f>
        <v>0</v>
      </c>
      <c r="P14" s="236">
        <f>+'11504'!N26</f>
        <v>77540</v>
      </c>
      <c r="Q14" s="16"/>
    </row>
    <row r="15" spans="1:17" x14ac:dyDescent="0.25">
      <c r="A15" s="13"/>
      <c r="B15" s="51"/>
      <c r="C15" s="80"/>
      <c r="D15" s="79" t="s">
        <v>776</v>
      </c>
      <c r="E15" s="236"/>
      <c r="F15" s="248"/>
      <c r="G15" s="248"/>
      <c r="H15" s="384"/>
      <c r="I15" s="264"/>
      <c r="J15" s="236"/>
      <c r="K15" s="236"/>
      <c r="L15" s="236"/>
      <c r="M15" s="236"/>
      <c r="N15" s="236"/>
      <c r="O15" s="236"/>
      <c r="P15" s="236"/>
      <c r="Q15" s="16"/>
    </row>
    <row r="16" spans="1:17" x14ac:dyDescent="0.25">
      <c r="A16" s="13" t="e">
        <f>+'12501'!#REF!</f>
        <v>#REF!</v>
      </c>
      <c r="B16" s="51" t="e">
        <f>+'12501'!#REF!</f>
        <v>#REF!</v>
      </c>
      <c r="C16" s="80">
        <v>12501</v>
      </c>
      <c r="D16" s="140" t="s">
        <v>777</v>
      </c>
      <c r="E16" s="236">
        <f>+'12501'!C14</f>
        <v>200</v>
      </c>
      <c r="F16" s="248">
        <f>+'12501'!D14</f>
        <v>0</v>
      </c>
      <c r="G16" s="248">
        <f>+'12501'!E14</f>
        <v>200</v>
      </c>
      <c r="H16" s="384">
        <f>+'12501'!F14</f>
        <v>0</v>
      </c>
      <c r="I16" s="264">
        <f t="shared" ref="I16:I19" si="1">+E16-H16</f>
        <v>200</v>
      </c>
      <c r="J16" s="236">
        <f>+'12501'!H14</f>
        <v>0</v>
      </c>
      <c r="K16" s="236">
        <f>+'12501'!I14</f>
        <v>200</v>
      </c>
      <c r="L16" s="236">
        <f>+'12501'!J14</f>
        <v>200</v>
      </c>
      <c r="M16" s="236">
        <f>+'12501'!K14</f>
        <v>0</v>
      </c>
      <c r="N16" s="236">
        <f>+'12501'!L14</f>
        <v>0</v>
      </c>
      <c r="O16" s="236">
        <f>+'12501'!M14</f>
        <v>0</v>
      </c>
      <c r="P16" s="236">
        <f>+'12501'!N14</f>
        <v>200</v>
      </c>
      <c r="Q16" s="16"/>
    </row>
    <row r="17" spans="1:17" x14ac:dyDescent="0.25">
      <c r="A17" s="13" t="e">
        <f>+'12502'!#REF!</f>
        <v>#REF!</v>
      </c>
      <c r="B17" s="51" t="e">
        <f>+'12502'!#REF!</f>
        <v>#REF!</v>
      </c>
      <c r="C17" s="80">
        <v>12502</v>
      </c>
      <c r="D17" s="140" t="s">
        <v>778</v>
      </c>
      <c r="E17" s="236">
        <f>+'12502'!C13</f>
        <v>100</v>
      </c>
      <c r="F17" s="248">
        <f>+'12502'!D13</f>
        <v>0</v>
      </c>
      <c r="G17" s="248">
        <f>+'12502'!E13</f>
        <v>100</v>
      </c>
      <c r="H17" s="384">
        <f>+'12502'!F13</f>
        <v>0</v>
      </c>
      <c r="I17" s="264">
        <f t="shared" si="1"/>
        <v>100</v>
      </c>
      <c r="J17" s="236">
        <f>+'12502'!H13</f>
        <v>0</v>
      </c>
      <c r="K17" s="236">
        <f>+'12502'!I13</f>
        <v>100</v>
      </c>
      <c r="L17" s="236">
        <f>+'12502'!J13</f>
        <v>100</v>
      </c>
      <c r="M17" s="236">
        <f>+'12502'!K13</f>
        <v>0</v>
      </c>
      <c r="N17" s="236">
        <f>+'12502'!L13</f>
        <v>0</v>
      </c>
      <c r="O17" s="236">
        <f>+'12502'!M13</f>
        <v>0</v>
      </c>
      <c r="P17" s="236">
        <f>+'12502'!N13</f>
        <v>100</v>
      </c>
      <c r="Q17" s="16"/>
    </row>
    <row r="18" spans="1:17" x14ac:dyDescent="0.25">
      <c r="A18" s="13" t="e">
        <f>+'12503'!#REF!</f>
        <v>#REF!</v>
      </c>
      <c r="B18" s="51" t="e">
        <f>+'12503'!#REF!</f>
        <v>#REF!</v>
      </c>
      <c r="C18" s="80">
        <v>12503</v>
      </c>
      <c r="D18" s="140" t="s">
        <v>779</v>
      </c>
      <c r="E18" s="236">
        <f>+'12503'!C13</f>
        <v>100</v>
      </c>
      <c r="F18" s="248">
        <f>+'12503'!D13</f>
        <v>0</v>
      </c>
      <c r="G18" s="248">
        <f>+'12503'!E13</f>
        <v>100</v>
      </c>
      <c r="H18" s="384">
        <f>+'12503'!F13</f>
        <v>0</v>
      </c>
      <c r="I18" s="264">
        <f t="shared" si="1"/>
        <v>100</v>
      </c>
      <c r="J18" s="236">
        <f>+'12503'!H13</f>
        <v>0</v>
      </c>
      <c r="K18" s="236">
        <f>+'12503'!I13</f>
        <v>100</v>
      </c>
      <c r="L18" s="236">
        <f>+'12503'!J13</f>
        <v>100</v>
      </c>
      <c r="M18" s="236">
        <f>+'12503'!K13</f>
        <v>0</v>
      </c>
      <c r="N18" s="236">
        <f>+'12503'!L13</f>
        <v>0</v>
      </c>
      <c r="O18" s="236">
        <f>+'12503'!M13</f>
        <v>0</v>
      </c>
      <c r="P18" s="236">
        <f>+'12503'!N13</f>
        <v>100</v>
      </c>
      <c r="Q18" s="16"/>
    </row>
    <row r="19" spans="1:17" x14ac:dyDescent="0.25">
      <c r="A19" s="13" t="e">
        <f>+'12504'!#REF!</f>
        <v>#REF!</v>
      </c>
      <c r="B19" s="51" t="e">
        <f>+'12504'!#REF!</f>
        <v>#REF!</v>
      </c>
      <c r="C19" s="80">
        <v>12504</v>
      </c>
      <c r="D19" s="140" t="s">
        <v>780</v>
      </c>
      <c r="E19" s="137">
        <f>+'12504'!C13</f>
        <v>100</v>
      </c>
      <c r="F19" s="143">
        <f>+'12504'!D13</f>
        <v>0</v>
      </c>
      <c r="G19" s="143">
        <f>+'12504'!E13</f>
        <v>100</v>
      </c>
      <c r="H19" s="384">
        <f>+'12504'!F13</f>
        <v>0</v>
      </c>
      <c r="I19" s="264">
        <f t="shared" si="1"/>
        <v>100</v>
      </c>
      <c r="J19" s="236">
        <f>+'12504'!H13</f>
        <v>0</v>
      </c>
      <c r="K19" s="236">
        <f>+'12504'!I13</f>
        <v>100</v>
      </c>
      <c r="L19" s="236">
        <f>+'12504'!J13</f>
        <v>100</v>
      </c>
      <c r="M19" s="236">
        <f>+'12504'!K13</f>
        <v>0</v>
      </c>
      <c r="N19" s="236">
        <f>+'12504'!L13</f>
        <v>0</v>
      </c>
      <c r="O19" s="236">
        <f>+'12504'!M13</f>
        <v>0</v>
      </c>
      <c r="P19" s="236">
        <f>+'12504'!N13</f>
        <v>100</v>
      </c>
      <c r="Q19" s="16"/>
    </row>
    <row r="20" spans="1:17" s="210" customFormat="1" x14ac:dyDescent="0.25">
      <c r="A20" s="291">
        <v>0</v>
      </c>
      <c r="B20" s="293">
        <v>0</v>
      </c>
      <c r="C20" s="294">
        <v>13901</v>
      </c>
      <c r="D20" s="298" t="s">
        <v>945</v>
      </c>
      <c r="E20" s="292">
        <v>0</v>
      </c>
      <c r="F20" s="375">
        <v>0</v>
      </c>
      <c r="G20" s="375">
        <v>0</v>
      </c>
      <c r="H20" s="385">
        <f>+'13901'!F26</f>
        <v>947.4799999999999</v>
      </c>
      <c r="I20" s="297">
        <v>0</v>
      </c>
      <c r="J20" s="292">
        <v>0</v>
      </c>
      <c r="K20" s="292">
        <f>+'13901'!I26</f>
        <v>0</v>
      </c>
      <c r="L20" s="292">
        <f>+'13901'!J26</f>
        <v>0</v>
      </c>
      <c r="M20" s="292">
        <f>+'13901'!K26</f>
        <v>0</v>
      </c>
      <c r="N20" s="292">
        <f>+'13901'!L26</f>
        <v>0</v>
      </c>
      <c r="O20" s="292">
        <f>+'13901'!M26</f>
        <v>0</v>
      </c>
      <c r="P20" s="292">
        <f>+'13901'!N26</f>
        <v>0</v>
      </c>
      <c r="Q20" s="299"/>
    </row>
    <row r="21" spans="1:17" s="210" customFormat="1" x14ac:dyDescent="0.25">
      <c r="A21" s="291"/>
      <c r="B21" s="293"/>
      <c r="C21" s="294"/>
      <c r="D21" s="300" t="s">
        <v>781</v>
      </c>
      <c r="E21" s="292"/>
      <c r="F21" s="153"/>
      <c r="G21" s="153"/>
      <c r="H21" s="385"/>
      <c r="I21" s="297"/>
      <c r="J21" s="292"/>
      <c r="K21" s="292"/>
      <c r="L21" s="292"/>
      <c r="M21" s="292"/>
      <c r="N21" s="292"/>
      <c r="O21" s="292"/>
      <c r="P21" s="292"/>
      <c r="Q21" s="299"/>
    </row>
    <row r="22" spans="1:17" s="210" customFormat="1" x14ac:dyDescent="0.25">
      <c r="A22" s="136">
        <f>+'10001'!A89</f>
        <v>1376100</v>
      </c>
      <c r="B22" s="135">
        <f>+'10001'!B89</f>
        <v>1391200</v>
      </c>
      <c r="C22" s="295" t="s">
        <v>783</v>
      </c>
      <c r="D22" s="301" t="s">
        <v>782</v>
      </c>
      <c r="E22" s="137">
        <f>+'10001'!DQ89</f>
        <v>1150300</v>
      </c>
      <c r="F22" s="143">
        <f>+'10001'!DR89</f>
        <v>0</v>
      </c>
      <c r="G22" s="143">
        <f>+'10001'!DS89</f>
        <v>1150300</v>
      </c>
      <c r="H22" s="384">
        <f>+'10001'!DP89</f>
        <v>587003.56999999995</v>
      </c>
      <c r="I22" s="150">
        <f>+'10001'!DT89</f>
        <v>563296.42999999982</v>
      </c>
      <c r="J22" s="137">
        <f>+'10001'!DU89</f>
        <v>-91500</v>
      </c>
      <c r="K22" s="137">
        <f>+'10001'!DV89</f>
        <v>1058800</v>
      </c>
      <c r="L22" s="137">
        <f>+'10001'!DW89</f>
        <v>1150300</v>
      </c>
      <c r="M22" s="137">
        <f>+'10001'!DX89</f>
        <v>0</v>
      </c>
      <c r="N22" s="137">
        <f>+'10001'!DY89</f>
        <v>-111600</v>
      </c>
      <c r="O22" s="137">
        <f>+'10001'!DZ89</f>
        <v>0</v>
      </c>
      <c r="P22" s="137">
        <f>+'10001'!EA89</f>
        <v>1038700</v>
      </c>
      <c r="Q22" s="302"/>
    </row>
    <row r="23" spans="1:17" s="305" customFormat="1" x14ac:dyDescent="0.25">
      <c r="A23" s="138" t="e">
        <f>SUM(A8:A22)</f>
        <v>#REF!</v>
      </c>
      <c r="B23" s="134" t="e">
        <f>SUM(B8:B22)</f>
        <v>#REF!</v>
      </c>
      <c r="C23" s="296"/>
      <c r="D23" s="303" t="s">
        <v>784</v>
      </c>
      <c r="E23" s="139">
        <f t="shared" ref="E23:I23" si="2">SUM(E8:E22)</f>
        <v>-602400</v>
      </c>
      <c r="F23" s="139">
        <f t="shared" si="2"/>
        <v>0</v>
      </c>
      <c r="G23" s="139">
        <f t="shared" si="2"/>
        <v>-602400</v>
      </c>
      <c r="H23" s="386">
        <f t="shared" si="2"/>
        <v>958111.73</v>
      </c>
      <c r="I23" s="286">
        <f t="shared" si="2"/>
        <v>-1559564.2500000005</v>
      </c>
      <c r="J23" s="139">
        <f>SUM(J8:J22)</f>
        <v>-21810</v>
      </c>
      <c r="K23" s="139">
        <f>SUM(K8:K22)</f>
        <v>-624210</v>
      </c>
      <c r="L23" s="139">
        <f t="shared" ref="L23:O23" si="3">SUM(L8:L22)</f>
        <v>-602400</v>
      </c>
      <c r="M23" s="139">
        <f t="shared" si="3"/>
        <v>0</v>
      </c>
      <c r="N23" s="139">
        <f t="shared" si="3"/>
        <v>-114460</v>
      </c>
      <c r="O23" s="139">
        <f t="shared" si="3"/>
        <v>1200</v>
      </c>
      <c r="P23" s="139">
        <f>SUM(P8:P22)</f>
        <v>-715660</v>
      </c>
      <c r="Q23" s="304"/>
    </row>
    <row r="24" spans="1:17" s="314" customFormat="1" x14ac:dyDescent="0.25">
      <c r="A24" s="310"/>
      <c r="B24" s="311"/>
      <c r="C24" s="370"/>
      <c r="D24" s="312"/>
      <c r="E24" s="311"/>
      <c r="F24" s="311"/>
      <c r="G24" s="311"/>
      <c r="H24" s="387"/>
      <c r="I24" s="311"/>
      <c r="J24" s="311"/>
      <c r="K24" s="311"/>
      <c r="L24" s="311"/>
      <c r="M24" s="311"/>
      <c r="N24" s="311"/>
      <c r="O24" s="311"/>
      <c r="P24" s="311"/>
      <c r="Q24" s="313"/>
    </row>
    <row r="25" spans="1:17" s="210" customFormat="1" x14ac:dyDescent="0.25">
      <c r="A25" s="306"/>
      <c r="B25" s="307"/>
      <c r="C25" s="371"/>
      <c r="D25" s="308"/>
      <c r="E25" s="307"/>
      <c r="F25" s="307"/>
      <c r="G25" s="307"/>
      <c r="H25" s="388"/>
      <c r="I25" s="307"/>
      <c r="J25" s="307"/>
      <c r="K25" s="307"/>
      <c r="L25" s="307"/>
      <c r="M25" s="307"/>
      <c r="N25" s="307"/>
      <c r="O25" s="307"/>
      <c r="P25" s="307"/>
      <c r="Q25" s="309"/>
    </row>
    <row r="26" spans="1:17" x14ac:dyDescent="0.25">
      <c r="A26" s="13" t="e">
        <f>+'64501 64502'!#REF!</f>
        <v>#REF!</v>
      </c>
      <c r="B26" s="51" t="e">
        <f>+'64501 64502'!#REF!</f>
        <v>#REF!</v>
      </c>
      <c r="C26" s="80">
        <v>64501</v>
      </c>
      <c r="D26" s="140" t="s">
        <v>785</v>
      </c>
      <c r="E26" s="137">
        <f>+'64501 64502'!C11</f>
        <v>575000</v>
      </c>
      <c r="F26" s="143"/>
      <c r="G26" s="143">
        <f>+'12502'!E22</f>
        <v>0</v>
      </c>
      <c r="H26" s="384">
        <f>+'64501 64502'!D11</f>
        <v>0</v>
      </c>
      <c r="I26" s="264">
        <f>+'64501 64502'!E11</f>
        <v>575000</v>
      </c>
      <c r="J26" s="236">
        <f>+'64501 64502'!H11</f>
        <v>-33000</v>
      </c>
      <c r="K26" s="236">
        <f>+'64501 64502'!I11</f>
        <v>542000</v>
      </c>
      <c r="L26" s="236">
        <f>+'64501 64502'!J11</f>
        <v>575000</v>
      </c>
      <c r="M26" s="236">
        <f>+'64501 64502'!K11</f>
        <v>0</v>
      </c>
      <c r="N26" s="236">
        <f>+'64501 64502'!L11</f>
        <v>50000</v>
      </c>
      <c r="O26" s="236">
        <f>+'64501 64502'!M11</f>
        <v>0</v>
      </c>
      <c r="P26" s="236">
        <f>+'64501 64502'!N11</f>
        <v>625000</v>
      </c>
      <c r="Q26" s="16"/>
    </row>
    <row r="27" spans="1:17" x14ac:dyDescent="0.25">
      <c r="A27" s="13" t="e">
        <f>+'64501 64502'!#REF!</f>
        <v>#REF!</v>
      </c>
      <c r="B27" s="51" t="e">
        <f>+'64501 64502'!#REF!</f>
        <v>#REF!</v>
      </c>
      <c r="C27" s="80">
        <v>64502</v>
      </c>
      <c r="D27" s="140" t="s">
        <v>786</v>
      </c>
      <c r="E27" s="137">
        <f>+'64501 64502'!C18</f>
        <v>0</v>
      </c>
      <c r="F27" s="143"/>
      <c r="G27" s="143">
        <f>+'12502'!E23</f>
        <v>0</v>
      </c>
      <c r="H27" s="384">
        <f>+'64501 64502'!D18</f>
        <v>0</v>
      </c>
      <c r="I27" s="264">
        <f>+'64501 64502'!E18</f>
        <v>0</v>
      </c>
      <c r="J27" s="236">
        <f>+'64501 64502'!H18</f>
        <v>0</v>
      </c>
      <c r="K27" s="236">
        <f>+'64501 64502'!I18</f>
        <v>0</v>
      </c>
      <c r="L27" s="236">
        <f>+'64501 64502'!J18</f>
        <v>0</v>
      </c>
      <c r="M27" s="236">
        <f>+'64501 64502'!K18</f>
        <v>0</v>
      </c>
      <c r="N27" s="236">
        <f>+'64501 64502'!L18</f>
        <v>0</v>
      </c>
      <c r="O27" s="236">
        <f>+'64501 64502'!M18</f>
        <v>90660</v>
      </c>
      <c r="P27" s="236">
        <f>+'64501 64502'!N18</f>
        <v>90660</v>
      </c>
      <c r="Q27" s="16"/>
    </row>
    <row r="28" spans="1:17" x14ac:dyDescent="0.25">
      <c r="A28" s="13">
        <v>0</v>
      </c>
      <c r="B28" s="51">
        <v>0</v>
      </c>
      <c r="C28" s="80" t="s">
        <v>888</v>
      </c>
      <c r="D28" s="238" t="s">
        <v>890</v>
      </c>
      <c r="E28" s="137">
        <v>0</v>
      </c>
      <c r="F28" s="143"/>
      <c r="G28" s="143">
        <f>+'12502'!E24</f>
        <v>0</v>
      </c>
      <c r="H28" s="384">
        <v>0</v>
      </c>
      <c r="I28" s="264">
        <v>0</v>
      </c>
      <c r="J28" s="236">
        <f>+'64501 64502'!H27</f>
        <v>0</v>
      </c>
      <c r="K28" s="236">
        <f>+'64501 64502'!F19</f>
        <v>0</v>
      </c>
      <c r="L28" s="236">
        <f>+'64501 64502'!G19</f>
        <v>0</v>
      </c>
      <c r="M28" s="236">
        <f>+'64501 64502'!H19</f>
        <v>0</v>
      </c>
      <c r="N28" s="236">
        <f>+'64501 64502'!I19</f>
        <v>0</v>
      </c>
      <c r="O28" s="236">
        <f>+'64501 64502'!J19</f>
        <v>0</v>
      </c>
      <c r="P28" s="236">
        <f>+'64501 64502'!K19</f>
        <v>0</v>
      </c>
      <c r="Q28" s="16"/>
    </row>
    <row r="29" spans="1:17" s="1" customFormat="1" x14ac:dyDescent="0.25">
      <c r="A29" s="17" t="e">
        <f>SUM(A23:A28)</f>
        <v>#REF!</v>
      </c>
      <c r="B29" s="52" t="e">
        <f>SUM(B23:B28)</f>
        <v>#REF!</v>
      </c>
      <c r="C29" s="81"/>
      <c r="D29" s="117" t="s">
        <v>1779</v>
      </c>
      <c r="E29" s="139">
        <f t="shared" ref="E29:J29" si="4">SUM(E23:E28)</f>
        <v>-27400</v>
      </c>
      <c r="F29" s="139">
        <f t="shared" si="4"/>
        <v>0</v>
      </c>
      <c r="G29" s="139">
        <f t="shared" si="4"/>
        <v>-602400</v>
      </c>
      <c r="H29" s="389">
        <f>SUM(H23:H28)</f>
        <v>958111.73</v>
      </c>
      <c r="I29" s="76">
        <f t="shared" si="4"/>
        <v>-984564.25000000047</v>
      </c>
      <c r="J29" s="239">
        <f t="shared" si="4"/>
        <v>-54810</v>
      </c>
      <c r="K29" s="239">
        <f>SUM(K23:K28)</f>
        <v>-82210</v>
      </c>
      <c r="L29" s="239">
        <f t="shared" ref="L29:P29" si="5">SUM(L23:L28)</f>
        <v>-27400</v>
      </c>
      <c r="M29" s="239">
        <f t="shared" si="5"/>
        <v>0</v>
      </c>
      <c r="N29" s="239">
        <f t="shared" si="5"/>
        <v>-64460</v>
      </c>
      <c r="O29" s="239">
        <f t="shared" si="5"/>
        <v>91860</v>
      </c>
      <c r="P29" s="239">
        <f t="shared" si="5"/>
        <v>0</v>
      </c>
      <c r="Q29" s="19"/>
    </row>
    <row r="30" spans="1:17" s="88" customFormat="1" x14ac:dyDescent="0.25">
      <c r="A30" s="319"/>
      <c r="B30" s="320"/>
      <c r="C30" s="372"/>
      <c r="D30" s="321"/>
      <c r="E30" s="322"/>
      <c r="F30" s="322"/>
      <c r="G30" s="322"/>
      <c r="H30" s="320"/>
      <c r="I30" s="320"/>
      <c r="J30" s="320"/>
      <c r="K30" s="320"/>
      <c r="L30" s="320"/>
      <c r="M30" s="320"/>
      <c r="N30" s="320"/>
      <c r="O30" s="320"/>
      <c r="P30" s="320"/>
      <c r="Q30" s="323"/>
    </row>
    <row r="31" spans="1:17" s="206" customFormat="1" x14ac:dyDescent="0.25">
      <c r="A31" s="315"/>
      <c r="B31" s="316"/>
      <c r="C31" s="373"/>
      <c r="D31" s="317"/>
      <c r="E31" s="307"/>
      <c r="F31" s="307"/>
      <c r="G31" s="307"/>
      <c r="H31" s="316"/>
      <c r="I31" s="316"/>
      <c r="J31" s="316"/>
      <c r="K31" s="316"/>
      <c r="L31" s="316"/>
      <c r="M31" s="316"/>
      <c r="N31" s="316"/>
      <c r="O31" s="316"/>
      <c r="P31" s="316"/>
      <c r="Q31" s="318"/>
    </row>
    <row r="32" spans="1:17" x14ac:dyDescent="0.25">
      <c r="A32" s="13">
        <v>-300000</v>
      </c>
      <c r="B32" s="51">
        <v>-432695</v>
      </c>
      <c r="C32" s="80">
        <v>90002</v>
      </c>
      <c r="D32" s="238" t="s">
        <v>787</v>
      </c>
      <c r="E32" s="137">
        <v>-1083000</v>
      </c>
      <c r="F32" s="143"/>
      <c r="G32" s="143">
        <v>-1132000</v>
      </c>
      <c r="H32" s="362"/>
      <c r="I32" s="363"/>
      <c r="J32" s="364"/>
      <c r="K32" s="368">
        <v>-1132200</v>
      </c>
      <c r="L32" s="135"/>
      <c r="M32" s="135"/>
      <c r="N32" s="135"/>
      <c r="O32" s="135"/>
      <c r="P32" s="135">
        <f>+K34</f>
        <v>-1214410</v>
      </c>
      <c r="Q32" s="16"/>
    </row>
    <row r="33" spans="1:17" x14ac:dyDescent="0.25">
      <c r="A33" s="13" t="e">
        <f t="shared" ref="A33:B33" si="6">+A29</f>
        <v>#REF!</v>
      </c>
      <c r="B33" s="51" t="e">
        <f t="shared" si="6"/>
        <v>#REF!</v>
      </c>
      <c r="C33" s="80"/>
      <c r="D33" s="238" t="s">
        <v>1765</v>
      </c>
      <c r="E33" s="137">
        <f t="shared" ref="E33" si="7">+E29</f>
        <v>-27400</v>
      </c>
      <c r="F33" s="143"/>
      <c r="G33" s="143"/>
      <c r="H33" s="362"/>
      <c r="I33" s="363"/>
      <c r="J33" s="364"/>
      <c r="K33" s="368">
        <f>+K29</f>
        <v>-82210</v>
      </c>
      <c r="L33" s="135"/>
      <c r="M33" s="135"/>
      <c r="N33" s="135"/>
      <c r="O33" s="135"/>
      <c r="P33" s="135">
        <f>+P29</f>
        <v>0</v>
      </c>
      <c r="Q33" s="16"/>
    </row>
    <row r="34" spans="1:17" s="1" customFormat="1" ht="15.75" thickBot="1" x14ac:dyDescent="0.3">
      <c r="A34" s="20" t="e">
        <f t="shared" ref="A34:B34" si="8">SUM(A32:A33)</f>
        <v>#REF!</v>
      </c>
      <c r="B34" s="53" t="e">
        <f t="shared" si="8"/>
        <v>#REF!</v>
      </c>
      <c r="C34" s="132">
        <v>90002</v>
      </c>
      <c r="D34" s="133" t="s">
        <v>788</v>
      </c>
      <c r="E34" s="290">
        <f t="shared" ref="E34:P34" si="9">SUM(E32:E33)</f>
        <v>-1110400</v>
      </c>
      <c r="F34" s="290">
        <f t="shared" si="9"/>
        <v>0</v>
      </c>
      <c r="G34" s="290">
        <f t="shared" si="9"/>
        <v>-1132000</v>
      </c>
      <c r="H34" s="365"/>
      <c r="I34" s="366"/>
      <c r="J34" s="367"/>
      <c r="K34" s="369">
        <f t="shared" si="9"/>
        <v>-1214410</v>
      </c>
      <c r="L34" s="290">
        <f t="shared" si="9"/>
        <v>0</v>
      </c>
      <c r="M34" s="290">
        <f t="shared" si="9"/>
        <v>0</v>
      </c>
      <c r="N34" s="290">
        <f t="shared" si="9"/>
        <v>0</v>
      </c>
      <c r="O34" s="290">
        <f t="shared" si="9"/>
        <v>0</v>
      </c>
      <c r="P34" s="290">
        <f t="shared" si="9"/>
        <v>-1214410</v>
      </c>
      <c r="Q34" s="22"/>
    </row>
    <row r="35" spans="1:17" s="88" customFormat="1" x14ac:dyDescent="0.25">
      <c r="A35" s="128"/>
      <c r="B35" s="128"/>
      <c r="C35" s="129"/>
      <c r="D35" s="130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31"/>
    </row>
    <row r="36" spans="1:17" s="352" customFormat="1" ht="12" thickBot="1" x14ac:dyDescent="0.25">
      <c r="A36" s="348"/>
      <c r="B36" s="348"/>
      <c r="C36" s="349"/>
      <c r="D36" s="350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51"/>
    </row>
    <row r="37" spans="1:17" s="207" customFormat="1" x14ac:dyDescent="0.25">
      <c r="A37" s="355"/>
      <c r="B37" s="355"/>
      <c r="C37" s="459"/>
      <c r="D37" s="460" t="s">
        <v>1784</v>
      </c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2"/>
    </row>
    <row r="38" spans="1:17" x14ac:dyDescent="0.25">
      <c r="C38" s="80">
        <v>90002</v>
      </c>
      <c r="D38" s="457" t="s">
        <v>1780</v>
      </c>
      <c r="E38" s="236">
        <f>+E32</f>
        <v>-1083000</v>
      </c>
      <c r="F38" s="236"/>
      <c r="G38" s="236"/>
      <c r="H38" s="236"/>
      <c r="I38" s="236"/>
      <c r="J38" s="236">
        <f>+K34-E32</f>
        <v>-131410</v>
      </c>
      <c r="K38" s="236">
        <f>SUM(E38:J38)</f>
        <v>-1214410</v>
      </c>
      <c r="L38" s="236"/>
      <c r="M38" s="236"/>
      <c r="N38" s="236"/>
      <c r="O38" s="236">
        <f>-490200-K38</f>
        <v>724210</v>
      </c>
      <c r="P38" s="236">
        <f>SUM(K38:O38)</f>
        <v>-490200</v>
      </c>
      <c r="Q38" s="230"/>
    </row>
    <row r="39" spans="1:17" x14ac:dyDescent="0.25">
      <c r="C39" s="80">
        <v>90018</v>
      </c>
      <c r="D39" s="457" t="s">
        <v>1781</v>
      </c>
      <c r="E39" s="236">
        <v>-140000</v>
      </c>
      <c r="F39" s="236"/>
      <c r="G39" s="236"/>
      <c r="H39" s="236"/>
      <c r="I39" s="236"/>
      <c r="J39" s="236">
        <v>140000</v>
      </c>
      <c r="K39" s="236">
        <f t="shared" ref="K39:K41" si="10">SUM(E39:J39)</f>
        <v>0</v>
      </c>
      <c r="L39" s="236"/>
      <c r="M39" s="236"/>
      <c r="N39" s="236"/>
      <c r="O39" s="236"/>
      <c r="P39" s="236">
        <f t="shared" ref="P39:P41" si="11">SUM(K39:O39)</f>
        <v>0</v>
      </c>
      <c r="Q39" s="230"/>
    </row>
    <row r="40" spans="1:17" x14ac:dyDescent="0.25">
      <c r="C40" s="80">
        <v>90016</v>
      </c>
      <c r="D40" s="457" t="s">
        <v>1782</v>
      </c>
      <c r="E40" s="236">
        <v>-220000</v>
      </c>
      <c r="F40" s="236"/>
      <c r="G40" s="236"/>
      <c r="H40" s="236"/>
      <c r="I40" s="236"/>
      <c r="J40" s="236">
        <v>220000</v>
      </c>
      <c r="K40" s="236">
        <f t="shared" si="10"/>
        <v>0</v>
      </c>
      <c r="L40" s="236"/>
      <c r="M40" s="236"/>
      <c r="N40" s="236"/>
      <c r="O40" s="236"/>
      <c r="P40" s="236">
        <f t="shared" si="11"/>
        <v>0</v>
      </c>
      <c r="Q40" s="230"/>
    </row>
    <row r="41" spans="1:17" x14ac:dyDescent="0.25">
      <c r="C41" s="80" t="s">
        <v>1786</v>
      </c>
      <c r="D41" s="457" t="s">
        <v>1783</v>
      </c>
      <c r="E41" s="236">
        <v>0</v>
      </c>
      <c r="F41" s="236"/>
      <c r="G41" s="236"/>
      <c r="H41" s="236"/>
      <c r="I41" s="236"/>
      <c r="J41" s="236">
        <f>-SUM(J39:J40)</f>
        <v>-360000</v>
      </c>
      <c r="K41" s="236">
        <f t="shared" si="10"/>
        <v>-360000</v>
      </c>
      <c r="L41" s="236"/>
      <c r="M41" s="236"/>
      <c r="N41" s="236">
        <f>-O27</f>
        <v>-90660</v>
      </c>
      <c r="O41" s="236">
        <f>-O38</f>
        <v>-724210</v>
      </c>
      <c r="P41" s="236">
        <f t="shared" si="11"/>
        <v>-1174870</v>
      </c>
      <c r="Q41" s="230"/>
    </row>
    <row r="42" spans="1:17" ht="15.75" thickBot="1" x14ac:dyDescent="0.3">
      <c r="C42" s="132"/>
      <c r="D42" s="458" t="s">
        <v>1785</v>
      </c>
      <c r="E42" s="240">
        <f>SUM(E38:E41)</f>
        <v>-1443000</v>
      </c>
      <c r="F42" s="240">
        <f t="shared" ref="F42:P42" si="12">SUM(F38:F41)</f>
        <v>0</v>
      </c>
      <c r="G42" s="240">
        <f t="shared" si="12"/>
        <v>0</v>
      </c>
      <c r="H42" s="240">
        <f t="shared" si="12"/>
        <v>0</v>
      </c>
      <c r="I42" s="240">
        <f t="shared" si="12"/>
        <v>0</v>
      </c>
      <c r="J42" s="240">
        <f t="shared" si="12"/>
        <v>-131410</v>
      </c>
      <c r="K42" s="240">
        <f t="shared" si="12"/>
        <v>-1574410</v>
      </c>
      <c r="L42" s="240">
        <f t="shared" si="12"/>
        <v>0</v>
      </c>
      <c r="M42" s="240">
        <f t="shared" si="12"/>
        <v>0</v>
      </c>
      <c r="N42" s="240">
        <f t="shared" si="12"/>
        <v>-90660</v>
      </c>
      <c r="O42" s="240">
        <f t="shared" si="12"/>
        <v>0</v>
      </c>
      <c r="P42" s="240">
        <f t="shared" si="12"/>
        <v>-1665070</v>
      </c>
      <c r="Q42" s="260"/>
    </row>
  </sheetData>
  <mergeCells count="2">
    <mergeCell ref="A2:Q2"/>
    <mergeCell ref="A3:Q3"/>
  </mergeCells>
  <hyperlinks>
    <hyperlink ref="D8" location="'12001'!A1" display="Housing Revenue Account"/>
    <hyperlink ref="D9" location="'12003'!A1" display="Estate Management"/>
    <hyperlink ref="D11" location="'11501'!A1" display="Churchill Close"/>
    <hyperlink ref="D12" location="'11502'!A1" display="Marriott House"/>
    <hyperlink ref="D13" location="'11503'!A1" display="William Peardon Court (Kings Drive)"/>
    <hyperlink ref="D14" location="'11504'!A1" display="Communal Services"/>
    <hyperlink ref="D16" location="'12501'!A1" display="Elizabeth Court"/>
    <hyperlink ref="D17" location="'12502'!A1" display="Bennett Way"/>
    <hyperlink ref="D18" location="'12503'!A1" display="Boulter Crescent"/>
    <hyperlink ref="D19" location="'12504'!A1" display="Burgess St, Maromme Sq, Junction Rd"/>
    <hyperlink ref="D22" location="'10000'!A1" display="Repairs &amp; Maintenance"/>
    <hyperlink ref="D26" location="'64501 64502'!A1" display="Capital Charges"/>
    <hyperlink ref="D27" location="'64501 64502'!A1" display="Appropriations"/>
    <hyperlink ref="D20" location="'13901'!A1" display="Housing Section Holding Account"/>
  </hyperlinks>
  <printOptions horizontalCentered="1"/>
  <pageMargins left="0.39370078740157483" right="0.39370078740157483" top="0.39370078740157483" bottom="0.39370078740157483" header="0.31496062992125984" footer="0"/>
  <pageSetup paperSize="9" scale="8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7"/>
  <sheetViews>
    <sheetView workbookViewId="0">
      <selection activeCell="A2" sqref="A2:E717"/>
    </sheetView>
  </sheetViews>
  <sheetFormatPr defaultRowHeight="15" x14ac:dyDescent="0.25"/>
  <cols>
    <col min="1" max="1" width="10" bestFit="1" customWidth="1"/>
    <col min="2" max="2" width="47" bestFit="1" customWidth="1"/>
  </cols>
  <sheetData>
    <row r="2" spans="1:5" x14ac:dyDescent="0.25">
      <c r="A2">
        <v>100010100</v>
      </c>
      <c r="B2" t="s">
        <v>52</v>
      </c>
      <c r="C2">
        <v>77586.81</v>
      </c>
      <c r="D2">
        <v>114083.33</v>
      </c>
      <c r="E2">
        <v>0</v>
      </c>
    </row>
    <row r="3" spans="1:5" x14ac:dyDescent="0.25">
      <c r="A3">
        <v>100010101</v>
      </c>
      <c r="B3" t="s">
        <v>53</v>
      </c>
      <c r="C3">
        <v>0</v>
      </c>
      <c r="D3">
        <v>0</v>
      </c>
      <c r="E3">
        <v>0</v>
      </c>
    </row>
    <row r="4" spans="1:5" x14ac:dyDescent="0.25">
      <c r="A4">
        <v>100010102</v>
      </c>
      <c r="B4" t="s">
        <v>54</v>
      </c>
      <c r="C4">
        <v>0</v>
      </c>
      <c r="D4">
        <v>0</v>
      </c>
      <c r="E4">
        <v>0</v>
      </c>
    </row>
    <row r="5" spans="1:5" x14ac:dyDescent="0.25">
      <c r="A5">
        <v>100010120</v>
      </c>
      <c r="B5" t="s">
        <v>55</v>
      </c>
      <c r="C5">
        <v>0</v>
      </c>
      <c r="D5">
        <v>0</v>
      </c>
      <c r="E5">
        <v>0</v>
      </c>
    </row>
    <row r="6" spans="1:5" x14ac:dyDescent="0.25">
      <c r="A6">
        <v>100010150</v>
      </c>
      <c r="B6" t="s">
        <v>56</v>
      </c>
      <c r="C6">
        <v>0</v>
      </c>
      <c r="D6">
        <v>416.67</v>
      </c>
      <c r="E6">
        <v>0</v>
      </c>
    </row>
    <row r="7" spans="1:5" x14ac:dyDescent="0.25">
      <c r="A7">
        <v>100010200</v>
      </c>
      <c r="B7" t="s">
        <v>57</v>
      </c>
      <c r="C7">
        <v>46321.68</v>
      </c>
      <c r="D7">
        <v>0</v>
      </c>
      <c r="E7">
        <v>0</v>
      </c>
    </row>
    <row r="8" spans="1:5" x14ac:dyDescent="0.25">
      <c r="A8">
        <v>100010400</v>
      </c>
      <c r="B8" t="s">
        <v>58</v>
      </c>
      <c r="C8">
        <v>0</v>
      </c>
      <c r="D8">
        <v>0</v>
      </c>
      <c r="E8">
        <v>0</v>
      </c>
    </row>
    <row r="9" spans="1:5" x14ac:dyDescent="0.25">
      <c r="A9">
        <v>100010800</v>
      </c>
      <c r="B9" t="s">
        <v>59</v>
      </c>
      <c r="C9">
        <v>13.33</v>
      </c>
      <c r="D9">
        <v>0</v>
      </c>
      <c r="E9">
        <v>0</v>
      </c>
    </row>
    <row r="10" spans="1:5" x14ac:dyDescent="0.25">
      <c r="A10">
        <v>100010930</v>
      </c>
      <c r="B10" t="s">
        <v>60</v>
      </c>
      <c r="C10">
        <v>1569.45</v>
      </c>
      <c r="D10">
        <v>1958.33</v>
      </c>
      <c r="E10">
        <v>0</v>
      </c>
    </row>
    <row r="11" spans="1:5" x14ac:dyDescent="0.25">
      <c r="A11">
        <v>100010975</v>
      </c>
      <c r="B11" t="s">
        <v>61</v>
      </c>
      <c r="C11">
        <v>0</v>
      </c>
      <c r="D11">
        <v>0</v>
      </c>
      <c r="E11">
        <v>0</v>
      </c>
    </row>
    <row r="12" spans="1:5" x14ac:dyDescent="0.25">
      <c r="A12">
        <v>100010981</v>
      </c>
      <c r="B12" t="s">
        <v>62</v>
      </c>
      <c r="C12">
        <v>0</v>
      </c>
      <c r="D12">
        <v>0</v>
      </c>
      <c r="E12">
        <v>0</v>
      </c>
    </row>
    <row r="13" spans="1:5" x14ac:dyDescent="0.25">
      <c r="A13">
        <v>100011040</v>
      </c>
      <c r="B13" t="s">
        <v>63</v>
      </c>
      <c r="C13">
        <v>1866.03</v>
      </c>
      <c r="D13">
        <v>5000</v>
      </c>
      <c r="E13">
        <v>0</v>
      </c>
    </row>
    <row r="14" spans="1:5" x14ac:dyDescent="0.25">
      <c r="A14">
        <v>100011041</v>
      </c>
      <c r="B14" t="s">
        <v>64</v>
      </c>
      <c r="C14">
        <v>4982.1499999999996</v>
      </c>
      <c r="D14">
        <v>14583.33</v>
      </c>
      <c r="E14">
        <v>0</v>
      </c>
    </row>
    <row r="15" spans="1:5" x14ac:dyDescent="0.25">
      <c r="A15">
        <v>100011042</v>
      </c>
      <c r="B15" t="s">
        <v>65</v>
      </c>
      <c r="C15">
        <v>201.27</v>
      </c>
      <c r="D15">
        <v>13333.33</v>
      </c>
      <c r="E15">
        <v>0</v>
      </c>
    </row>
    <row r="16" spans="1:5" x14ac:dyDescent="0.25">
      <c r="A16">
        <v>100011043</v>
      </c>
      <c r="B16" t="s">
        <v>66</v>
      </c>
      <c r="C16">
        <v>18278.96</v>
      </c>
      <c r="D16">
        <v>29166.67</v>
      </c>
      <c r="E16">
        <v>0</v>
      </c>
    </row>
    <row r="17" spans="1:5" x14ac:dyDescent="0.25">
      <c r="A17">
        <v>100011044</v>
      </c>
      <c r="B17" t="s">
        <v>67</v>
      </c>
      <c r="C17">
        <v>7224.16</v>
      </c>
      <c r="D17">
        <v>20833.330000000002</v>
      </c>
      <c r="E17">
        <v>0</v>
      </c>
    </row>
    <row r="18" spans="1:5" x14ac:dyDescent="0.25">
      <c r="A18">
        <v>100011045</v>
      </c>
      <c r="B18" t="s">
        <v>68</v>
      </c>
      <c r="C18">
        <v>206.38</v>
      </c>
      <c r="D18">
        <v>14583.33</v>
      </c>
      <c r="E18">
        <v>0</v>
      </c>
    </row>
    <row r="19" spans="1:5" x14ac:dyDescent="0.25">
      <c r="A19">
        <v>100011046</v>
      </c>
      <c r="B19" t="s">
        <v>69</v>
      </c>
      <c r="C19">
        <v>450</v>
      </c>
      <c r="D19">
        <v>4166.67</v>
      </c>
      <c r="E19">
        <v>0</v>
      </c>
    </row>
    <row r="20" spans="1:5" x14ac:dyDescent="0.25">
      <c r="A20">
        <v>100011047</v>
      </c>
      <c r="B20" t="s">
        <v>70</v>
      </c>
      <c r="C20">
        <v>5045.55</v>
      </c>
      <c r="D20">
        <v>9583.33</v>
      </c>
      <c r="E20">
        <v>0</v>
      </c>
    </row>
    <row r="21" spans="1:5" x14ac:dyDescent="0.25">
      <c r="A21">
        <v>100011048</v>
      </c>
      <c r="B21" t="s">
        <v>71</v>
      </c>
      <c r="C21">
        <v>0</v>
      </c>
      <c r="D21">
        <v>1250</v>
      </c>
      <c r="E21">
        <v>0</v>
      </c>
    </row>
    <row r="22" spans="1:5" x14ac:dyDescent="0.25">
      <c r="A22">
        <v>100011049</v>
      </c>
      <c r="B22" t="s">
        <v>72</v>
      </c>
      <c r="C22">
        <v>4985.49</v>
      </c>
      <c r="D22">
        <v>10416.67</v>
      </c>
      <c r="E22">
        <v>0</v>
      </c>
    </row>
    <row r="23" spans="1:5" x14ac:dyDescent="0.25">
      <c r="A23">
        <v>100011051</v>
      </c>
      <c r="B23" t="s">
        <v>73</v>
      </c>
      <c r="C23">
        <v>0</v>
      </c>
      <c r="D23">
        <v>0</v>
      </c>
      <c r="E23">
        <v>0</v>
      </c>
    </row>
    <row r="24" spans="1:5" x14ac:dyDescent="0.25">
      <c r="A24">
        <v>100011055</v>
      </c>
      <c r="B24" t="s">
        <v>74</v>
      </c>
      <c r="C24">
        <v>2383.86</v>
      </c>
      <c r="D24">
        <v>0</v>
      </c>
      <c r="E24">
        <v>0</v>
      </c>
    </row>
    <row r="25" spans="1:5" x14ac:dyDescent="0.25">
      <c r="A25">
        <v>100011401</v>
      </c>
      <c r="B25" t="s">
        <v>75</v>
      </c>
      <c r="C25">
        <v>0</v>
      </c>
      <c r="D25">
        <v>0</v>
      </c>
      <c r="E25">
        <v>0</v>
      </c>
    </row>
    <row r="26" spans="1:5" x14ac:dyDescent="0.25">
      <c r="A26">
        <v>100011600</v>
      </c>
      <c r="B26" t="s">
        <v>965</v>
      </c>
      <c r="C26">
        <v>210</v>
      </c>
      <c r="D26">
        <v>0</v>
      </c>
      <c r="E26">
        <v>0</v>
      </c>
    </row>
    <row r="27" spans="1:5" x14ac:dyDescent="0.25">
      <c r="A27">
        <v>100012000</v>
      </c>
      <c r="B27" t="s">
        <v>76</v>
      </c>
      <c r="C27">
        <v>4.9400000000000004</v>
      </c>
      <c r="D27">
        <v>125</v>
      </c>
      <c r="E27">
        <v>0</v>
      </c>
    </row>
    <row r="28" spans="1:5" x14ac:dyDescent="0.25">
      <c r="A28">
        <v>100012003</v>
      </c>
      <c r="B28" t="s">
        <v>77</v>
      </c>
      <c r="C28">
        <v>0</v>
      </c>
      <c r="D28">
        <v>0</v>
      </c>
      <c r="E28">
        <v>0</v>
      </c>
    </row>
    <row r="29" spans="1:5" x14ac:dyDescent="0.25">
      <c r="A29">
        <v>100012004</v>
      </c>
      <c r="B29" t="s">
        <v>78</v>
      </c>
      <c r="C29">
        <v>0</v>
      </c>
      <c r="D29">
        <v>0</v>
      </c>
      <c r="E29">
        <v>0</v>
      </c>
    </row>
    <row r="30" spans="1:5" x14ac:dyDescent="0.25">
      <c r="A30">
        <v>100012022</v>
      </c>
      <c r="B30" t="s">
        <v>79</v>
      </c>
      <c r="C30">
        <v>0</v>
      </c>
      <c r="D30">
        <v>0</v>
      </c>
      <c r="E30">
        <v>0</v>
      </c>
    </row>
    <row r="31" spans="1:5" x14ac:dyDescent="0.25">
      <c r="A31">
        <v>100012028</v>
      </c>
      <c r="B31" t="s">
        <v>80</v>
      </c>
      <c r="C31">
        <v>0</v>
      </c>
      <c r="D31">
        <v>0</v>
      </c>
      <c r="E31">
        <v>0</v>
      </c>
    </row>
    <row r="32" spans="1:5" x14ac:dyDescent="0.25">
      <c r="A32">
        <v>100012510</v>
      </c>
      <c r="B32" t="s">
        <v>81</v>
      </c>
      <c r="C32">
        <v>0</v>
      </c>
      <c r="D32">
        <v>0</v>
      </c>
      <c r="E32">
        <v>0</v>
      </c>
    </row>
    <row r="33" spans="1:5" x14ac:dyDescent="0.25">
      <c r="A33">
        <v>100012706</v>
      </c>
      <c r="B33" t="s">
        <v>82</v>
      </c>
      <c r="C33">
        <v>0</v>
      </c>
      <c r="D33">
        <v>0</v>
      </c>
      <c r="E33">
        <v>0</v>
      </c>
    </row>
    <row r="34" spans="1:5" x14ac:dyDescent="0.25">
      <c r="A34">
        <v>100013300</v>
      </c>
      <c r="B34" t="s">
        <v>83</v>
      </c>
      <c r="C34">
        <v>0</v>
      </c>
      <c r="D34">
        <v>0</v>
      </c>
      <c r="E34">
        <v>0</v>
      </c>
    </row>
    <row r="35" spans="1:5" x14ac:dyDescent="0.25">
      <c r="A35">
        <v>100014600</v>
      </c>
      <c r="B35" t="s">
        <v>84</v>
      </c>
      <c r="C35">
        <v>0</v>
      </c>
      <c r="D35">
        <v>0</v>
      </c>
      <c r="E35">
        <v>0</v>
      </c>
    </row>
    <row r="36" spans="1:5" x14ac:dyDescent="0.25">
      <c r="A36">
        <v>100014610</v>
      </c>
      <c r="B36" t="s">
        <v>85</v>
      </c>
      <c r="C36">
        <v>0</v>
      </c>
      <c r="D36">
        <v>0</v>
      </c>
      <c r="E36">
        <v>0</v>
      </c>
    </row>
    <row r="37" spans="1:5" x14ac:dyDescent="0.25">
      <c r="A37">
        <v>100014611</v>
      </c>
      <c r="B37" t="s">
        <v>86</v>
      </c>
      <c r="C37">
        <v>0</v>
      </c>
      <c r="D37">
        <v>0</v>
      </c>
      <c r="E37">
        <v>0</v>
      </c>
    </row>
    <row r="38" spans="1:5" x14ac:dyDescent="0.25">
      <c r="A38">
        <v>100014618</v>
      </c>
      <c r="B38" t="s">
        <v>87</v>
      </c>
      <c r="C38">
        <v>0</v>
      </c>
      <c r="D38">
        <v>0</v>
      </c>
      <c r="E38">
        <v>0</v>
      </c>
    </row>
    <row r="39" spans="1:5" x14ac:dyDescent="0.25">
      <c r="A39">
        <v>100014619</v>
      </c>
      <c r="B39" t="s">
        <v>88</v>
      </c>
      <c r="C39">
        <v>0</v>
      </c>
      <c r="D39">
        <v>0</v>
      </c>
      <c r="E39">
        <v>0</v>
      </c>
    </row>
    <row r="40" spans="1:5" x14ac:dyDescent="0.25">
      <c r="A40">
        <v>100014622</v>
      </c>
      <c r="B40" t="s">
        <v>89</v>
      </c>
      <c r="C40">
        <v>0</v>
      </c>
      <c r="D40">
        <v>0</v>
      </c>
      <c r="E40">
        <v>0</v>
      </c>
    </row>
    <row r="41" spans="1:5" x14ac:dyDescent="0.25">
      <c r="A41">
        <v>100014623</v>
      </c>
      <c r="B41" t="s">
        <v>90</v>
      </c>
      <c r="C41">
        <v>0</v>
      </c>
      <c r="D41">
        <v>0</v>
      </c>
      <c r="E41">
        <v>0</v>
      </c>
    </row>
    <row r="42" spans="1:5" x14ac:dyDescent="0.25">
      <c r="A42">
        <v>100015007</v>
      </c>
      <c r="B42" t="s">
        <v>91</v>
      </c>
      <c r="C42">
        <v>0</v>
      </c>
      <c r="D42">
        <v>0</v>
      </c>
      <c r="E42">
        <v>0</v>
      </c>
    </row>
    <row r="43" spans="1:5" x14ac:dyDescent="0.25">
      <c r="A43">
        <v>100015602</v>
      </c>
      <c r="B43" t="s">
        <v>92</v>
      </c>
      <c r="C43">
        <v>0</v>
      </c>
      <c r="D43">
        <v>0</v>
      </c>
      <c r="E43">
        <v>0</v>
      </c>
    </row>
    <row r="44" spans="1:5" x14ac:dyDescent="0.25">
      <c r="A44">
        <v>100015902</v>
      </c>
      <c r="B44" t="s">
        <v>93</v>
      </c>
      <c r="C44">
        <v>0</v>
      </c>
      <c r="D44">
        <v>0</v>
      </c>
      <c r="E44">
        <v>0</v>
      </c>
    </row>
    <row r="45" spans="1:5" x14ac:dyDescent="0.25">
      <c r="A45">
        <v>100019053</v>
      </c>
      <c r="B45" t="s">
        <v>94</v>
      </c>
      <c r="C45">
        <v>0</v>
      </c>
      <c r="D45">
        <v>0</v>
      </c>
      <c r="E45">
        <v>0</v>
      </c>
    </row>
    <row r="46" spans="1:5" x14ac:dyDescent="0.25">
      <c r="A46">
        <v>100019054</v>
      </c>
      <c r="B46" t="s">
        <v>95</v>
      </c>
      <c r="C46">
        <v>-464.09</v>
      </c>
      <c r="D46">
        <v>0</v>
      </c>
      <c r="E46">
        <v>0</v>
      </c>
    </row>
    <row r="47" spans="1:5" x14ac:dyDescent="0.25">
      <c r="A47">
        <v>100019100</v>
      </c>
      <c r="B47" t="s">
        <v>96</v>
      </c>
      <c r="C47">
        <v>-204.5</v>
      </c>
      <c r="D47">
        <v>0</v>
      </c>
      <c r="E47">
        <v>0</v>
      </c>
    </row>
    <row r="48" spans="1:5" x14ac:dyDescent="0.25">
      <c r="A48">
        <v>100019200</v>
      </c>
      <c r="B48" t="s">
        <v>97</v>
      </c>
      <c r="C48">
        <v>0</v>
      </c>
      <c r="D48">
        <v>-50</v>
      </c>
      <c r="E48">
        <v>0</v>
      </c>
    </row>
    <row r="49" spans="1:5" x14ac:dyDescent="0.25">
      <c r="A49">
        <v>100019362</v>
      </c>
      <c r="B49" t="s">
        <v>98</v>
      </c>
      <c r="C49">
        <v>-16.66</v>
      </c>
      <c r="D49">
        <v>-25</v>
      </c>
      <c r="E49">
        <v>0</v>
      </c>
    </row>
    <row r="50" spans="1:5" x14ac:dyDescent="0.25">
      <c r="A50">
        <v>100021042</v>
      </c>
      <c r="B50" t="s">
        <v>99</v>
      </c>
      <c r="C50">
        <v>1680</v>
      </c>
      <c r="D50">
        <v>0</v>
      </c>
      <c r="E50">
        <v>0</v>
      </c>
    </row>
    <row r="51" spans="1:5" x14ac:dyDescent="0.25">
      <c r="A51">
        <v>100022471</v>
      </c>
      <c r="B51" t="s">
        <v>100</v>
      </c>
      <c r="C51">
        <v>0</v>
      </c>
      <c r="D51">
        <v>0</v>
      </c>
      <c r="E51">
        <v>0</v>
      </c>
    </row>
    <row r="52" spans="1:5" x14ac:dyDescent="0.25">
      <c r="A52">
        <v>100030200</v>
      </c>
      <c r="B52" t="s">
        <v>101</v>
      </c>
      <c r="C52">
        <v>0</v>
      </c>
      <c r="D52">
        <v>0</v>
      </c>
      <c r="E52">
        <v>0</v>
      </c>
    </row>
    <row r="53" spans="1:5" x14ac:dyDescent="0.25">
      <c r="A53">
        <v>100031040</v>
      </c>
      <c r="B53" t="s">
        <v>102</v>
      </c>
      <c r="C53">
        <v>7546.18</v>
      </c>
      <c r="D53">
        <v>20000</v>
      </c>
      <c r="E53">
        <v>0</v>
      </c>
    </row>
    <row r="54" spans="1:5" x14ac:dyDescent="0.25">
      <c r="A54">
        <v>100031041</v>
      </c>
      <c r="B54" t="s">
        <v>103</v>
      </c>
      <c r="C54">
        <v>2902.27</v>
      </c>
      <c r="D54">
        <v>2083.33</v>
      </c>
      <c r="E54">
        <v>0</v>
      </c>
    </row>
    <row r="55" spans="1:5" x14ac:dyDescent="0.25">
      <c r="A55">
        <v>100031042</v>
      </c>
      <c r="B55" t="s">
        <v>104</v>
      </c>
      <c r="C55">
        <v>745.25</v>
      </c>
      <c r="D55">
        <v>416.67</v>
      </c>
      <c r="E55">
        <v>0</v>
      </c>
    </row>
    <row r="56" spans="1:5" x14ac:dyDescent="0.25">
      <c r="A56">
        <v>100031043</v>
      </c>
      <c r="B56" t="s">
        <v>105</v>
      </c>
      <c r="C56">
        <v>22118.76</v>
      </c>
      <c r="D56">
        <v>16666.669999999998</v>
      </c>
      <c r="E56">
        <v>0</v>
      </c>
    </row>
    <row r="57" spans="1:5" x14ac:dyDescent="0.25">
      <c r="A57">
        <v>100031044</v>
      </c>
      <c r="B57" t="s">
        <v>106</v>
      </c>
      <c r="C57">
        <v>11970.88</v>
      </c>
      <c r="D57">
        <v>29166.67</v>
      </c>
      <c r="E57">
        <v>0</v>
      </c>
    </row>
    <row r="58" spans="1:5" x14ac:dyDescent="0.25">
      <c r="A58">
        <v>100031045</v>
      </c>
      <c r="B58" t="s">
        <v>107</v>
      </c>
      <c r="C58">
        <v>0</v>
      </c>
      <c r="D58">
        <v>7500</v>
      </c>
      <c r="E58">
        <v>0</v>
      </c>
    </row>
    <row r="59" spans="1:5" x14ac:dyDescent="0.25">
      <c r="A59">
        <v>100031046</v>
      </c>
      <c r="B59" t="s">
        <v>108</v>
      </c>
      <c r="C59">
        <v>6223.31</v>
      </c>
      <c r="D59">
        <v>9583.33</v>
      </c>
      <c r="E59">
        <v>0</v>
      </c>
    </row>
    <row r="60" spans="1:5" x14ac:dyDescent="0.25">
      <c r="A60">
        <v>100031047</v>
      </c>
      <c r="B60" t="s">
        <v>109</v>
      </c>
      <c r="C60">
        <v>324.88</v>
      </c>
      <c r="D60">
        <v>1250</v>
      </c>
      <c r="E60">
        <v>0</v>
      </c>
    </row>
    <row r="61" spans="1:5" x14ac:dyDescent="0.25">
      <c r="A61">
        <v>100031049</v>
      </c>
      <c r="B61" t="s">
        <v>110</v>
      </c>
      <c r="C61">
        <v>10052.52</v>
      </c>
      <c r="D61">
        <v>10000</v>
      </c>
      <c r="E61">
        <v>0</v>
      </c>
    </row>
    <row r="62" spans="1:5" x14ac:dyDescent="0.25">
      <c r="A62">
        <v>100031051</v>
      </c>
      <c r="B62" t="s">
        <v>111</v>
      </c>
      <c r="C62">
        <v>0</v>
      </c>
      <c r="D62">
        <v>0</v>
      </c>
      <c r="E62">
        <v>0</v>
      </c>
    </row>
    <row r="63" spans="1:5" x14ac:dyDescent="0.25">
      <c r="A63">
        <v>100032415</v>
      </c>
      <c r="B63" t="s">
        <v>112</v>
      </c>
      <c r="C63">
        <v>0</v>
      </c>
      <c r="D63">
        <v>1250</v>
      </c>
      <c r="E63">
        <v>0</v>
      </c>
    </row>
    <row r="64" spans="1:5" x14ac:dyDescent="0.25">
      <c r="A64">
        <v>100035608</v>
      </c>
      <c r="B64" t="s">
        <v>113</v>
      </c>
      <c r="C64">
        <v>0</v>
      </c>
      <c r="D64">
        <v>0</v>
      </c>
      <c r="E64">
        <v>0</v>
      </c>
    </row>
    <row r="65" spans="1:5" x14ac:dyDescent="0.25">
      <c r="A65">
        <v>105155068</v>
      </c>
      <c r="B65" t="s">
        <v>114</v>
      </c>
      <c r="C65">
        <v>0</v>
      </c>
      <c r="D65">
        <v>0</v>
      </c>
      <c r="E65">
        <v>0</v>
      </c>
    </row>
    <row r="66" spans="1:5" x14ac:dyDescent="0.25">
      <c r="A66">
        <v>105165068</v>
      </c>
      <c r="B66" t="s">
        <v>115</v>
      </c>
      <c r="C66">
        <v>0</v>
      </c>
      <c r="D66">
        <v>0</v>
      </c>
      <c r="E66">
        <v>0</v>
      </c>
    </row>
    <row r="67" spans="1:5" x14ac:dyDescent="0.25">
      <c r="A67">
        <v>105175068</v>
      </c>
      <c r="B67" t="s">
        <v>116</v>
      </c>
      <c r="C67">
        <v>0</v>
      </c>
      <c r="D67">
        <v>0</v>
      </c>
      <c r="E67">
        <v>0</v>
      </c>
    </row>
    <row r="68" spans="1:5" x14ac:dyDescent="0.25">
      <c r="A68">
        <v>105185068</v>
      </c>
      <c r="B68" t="s">
        <v>117</v>
      </c>
      <c r="C68">
        <v>0</v>
      </c>
      <c r="D68">
        <v>0</v>
      </c>
      <c r="E68">
        <v>0</v>
      </c>
    </row>
    <row r="69" spans="1:5" x14ac:dyDescent="0.25">
      <c r="A69">
        <v>105195068</v>
      </c>
      <c r="B69" t="s">
        <v>118</v>
      </c>
      <c r="C69">
        <v>0</v>
      </c>
      <c r="D69">
        <v>0</v>
      </c>
      <c r="E69">
        <v>0</v>
      </c>
    </row>
    <row r="70" spans="1:5" x14ac:dyDescent="0.25">
      <c r="A70">
        <v>107111040</v>
      </c>
      <c r="B70" t="s">
        <v>119</v>
      </c>
      <c r="C70">
        <v>0</v>
      </c>
      <c r="D70">
        <v>0</v>
      </c>
      <c r="E70">
        <v>0</v>
      </c>
    </row>
    <row r="71" spans="1:5" x14ac:dyDescent="0.25">
      <c r="A71">
        <v>107131040</v>
      </c>
      <c r="B71" t="s">
        <v>120</v>
      </c>
      <c r="C71">
        <v>0</v>
      </c>
      <c r="D71">
        <v>0</v>
      </c>
      <c r="E71">
        <v>0</v>
      </c>
    </row>
    <row r="72" spans="1:5" x14ac:dyDescent="0.25">
      <c r="A72">
        <v>107141040</v>
      </c>
      <c r="B72" t="s">
        <v>121</v>
      </c>
      <c r="C72">
        <v>0</v>
      </c>
      <c r="D72">
        <v>0</v>
      </c>
      <c r="E72">
        <v>0</v>
      </c>
    </row>
    <row r="73" spans="1:5" x14ac:dyDescent="0.25">
      <c r="A73">
        <v>107175068</v>
      </c>
      <c r="B73" t="s">
        <v>122</v>
      </c>
      <c r="C73">
        <v>0</v>
      </c>
      <c r="D73">
        <v>0</v>
      </c>
      <c r="E73">
        <v>0</v>
      </c>
    </row>
    <row r="74" spans="1:5" x14ac:dyDescent="0.25">
      <c r="A74">
        <v>107185068</v>
      </c>
      <c r="B74" t="s">
        <v>123</v>
      </c>
      <c r="C74">
        <v>0</v>
      </c>
      <c r="D74">
        <v>0</v>
      </c>
      <c r="E74">
        <v>0</v>
      </c>
    </row>
    <row r="75" spans="1:5" x14ac:dyDescent="0.25">
      <c r="A75">
        <v>107195068</v>
      </c>
      <c r="B75" t="s">
        <v>124</v>
      </c>
      <c r="C75">
        <v>0</v>
      </c>
      <c r="D75">
        <v>0</v>
      </c>
      <c r="E75">
        <v>0</v>
      </c>
    </row>
    <row r="76" spans="1:5" x14ac:dyDescent="0.25">
      <c r="A76">
        <v>109011040</v>
      </c>
      <c r="B76" t="s">
        <v>125</v>
      </c>
      <c r="C76">
        <v>3120</v>
      </c>
      <c r="D76">
        <v>6250</v>
      </c>
      <c r="E76">
        <v>0</v>
      </c>
    </row>
    <row r="77" spans="1:5" x14ac:dyDescent="0.25">
      <c r="A77">
        <v>109011042</v>
      </c>
      <c r="B77" t="s">
        <v>126</v>
      </c>
      <c r="C77">
        <v>2200</v>
      </c>
      <c r="D77">
        <v>10416.67</v>
      </c>
      <c r="E77">
        <v>0</v>
      </c>
    </row>
    <row r="78" spans="1:5" x14ac:dyDescent="0.25">
      <c r="A78">
        <v>109011043</v>
      </c>
      <c r="B78" t="s">
        <v>127</v>
      </c>
      <c r="C78">
        <v>-407.58</v>
      </c>
      <c r="D78">
        <v>14583.33</v>
      </c>
      <c r="E78">
        <v>0</v>
      </c>
    </row>
    <row r="79" spans="1:5" x14ac:dyDescent="0.25">
      <c r="A79">
        <v>109011044</v>
      </c>
      <c r="B79" t="s">
        <v>128</v>
      </c>
      <c r="C79">
        <v>2960</v>
      </c>
      <c r="D79">
        <v>14583.33</v>
      </c>
      <c r="E79">
        <v>0</v>
      </c>
    </row>
    <row r="80" spans="1:5" x14ac:dyDescent="0.25">
      <c r="A80">
        <v>109011045</v>
      </c>
      <c r="B80" t="s">
        <v>129</v>
      </c>
      <c r="C80">
        <v>16634.310000000001</v>
      </c>
      <c r="D80">
        <v>12500</v>
      </c>
      <c r="E80">
        <v>0</v>
      </c>
    </row>
    <row r="81" spans="1:5" x14ac:dyDescent="0.25">
      <c r="A81">
        <v>109011046</v>
      </c>
      <c r="B81" t="s">
        <v>130</v>
      </c>
      <c r="C81">
        <v>30717.52</v>
      </c>
      <c r="D81">
        <v>10416.67</v>
      </c>
      <c r="E81">
        <v>0</v>
      </c>
    </row>
    <row r="82" spans="1:5" x14ac:dyDescent="0.25">
      <c r="A82">
        <v>109011047</v>
      </c>
      <c r="B82" t="s">
        <v>131</v>
      </c>
      <c r="C82">
        <v>0</v>
      </c>
      <c r="D82">
        <v>0</v>
      </c>
      <c r="E82">
        <v>0</v>
      </c>
    </row>
    <row r="83" spans="1:5" x14ac:dyDescent="0.25">
      <c r="A83">
        <v>109011048</v>
      </c>
      <c r="B83" t="s">
        <v>132</v>
      </c>
      <c r="C83">
        <v>0</v>
      </c>
      <c r="D83">
        <v>0</v>
      </c>
      <c r="E83">
        <v>0</v>
      </c>
    </row>
    <row r="84" spans="1:5" x14ac:dyDescent="0.25">
      <c r="A84">
        <v>109011050</v>
      </c>
      <c r="B84" t="s">
        <v>133</v>
      </c>
      <c r="C84">
        <v>0</v>
      </c>
      <c r="D84">
        <v>0</v>
      </c>
      <c r="E84">
        <v>0</v>
      </c>
    </row>
    <row r="85" spans="1:5" x14ac:dyDescent="0.25">
      <c r="A85">
        <v>109011051</v>
      </c>
      <c r="B85" t="s">
        <v>134</v>
      </c>
      <c r="C85">
        <v>16387</v>
      </c>
      <c r="D85">
        <v>8333.33</v>
      </c>
      <c r="E85">
        <v>0</v>
      </c>
    </row>
    <row r="86" spans="1:5" x14ac:dyDescent="0.25">
      <c r="A86">
        <v>109011052</v>
      </c>
      <c r="B86" t="s">
        <v>135</v>
      </c>
      <c r="C86">
        <v>10073</v>
      </c>
      <c r="D86">
        <v>16666.669999999998</v>
      </c>
      <c r="E86">
        <v>0</v>
      </c>
    </row>
    <row r="87" spans="1:5" x14ac:dyDescent="0.25">
      <c r="A87">
        <v>109011053</v>
      </c>
      <c r="B87" t="s">
        <v>136</v>
      </c>
      <c r="C87">
        <v>0</v>
      </c>
      <c r="D87">
        <v>4166.67</v>
      </c>
      <c r="E87">
        <v>0</v>
      </c>
    </row>
    <row r="88" spans="1:5" x14ac:dyDescent="0.25">
      <c r="A88">
        <v>109011054</v>
      </c>
      <c r="B88" t="s">
        <v>137</v>
      </c>
      <c r="C88">
        <v>0</v>
      </c>
      <c r="D88">
        <v>10416.67</v>
      </c>
      <c r="E88">
        <v>0</v>
      </c>
    </row>
    <row r="89" spans="1:5" x14ac:dyDescent="0.25">
      <c r="A89">
        <v>109011056</v>
      </c>
      <c r="B89" t="s">
        <v>138</v>
      </c>
      <c r="C89">
        <v>2122</v>
      </c>
      <c r="D89">
        <v>0</v>
      </c>
      <c r="E89">
        <v>0</v>
      </c>
    </row>
    <row r="90" spans="1:5" x14ac:dyDescent="0.25">
      <c r="A90">
        <v>109011057</v>
      </c>
      <c r="B90" t="s">
        <v>139</v>
      </c>
      <c r="C90">
        <v>0</v>
      </c>
      <c r="D90">
        <v>0</v>
      </c>
      <c r="E90">
        <v>0</v>
      </c>
    </row>
    <row r="91" spans="1:5" x14ac:dyDescent="0.25">
      <c r="A91">
        <v>109011140</v>
      </c>
      <c r="B91" t="s">
        <v>140</v>
      </c>
      <c r="C91">
        <v>135</v>
      </c>
      <c r="D91">
        <v>4166.67</v>
      </c>
      <c r="E91">
        <v>0</v>
      </c>
    </row>
    <row r="92" spans="1:5" x14ac:dyDescent="0.25">
      <c r="A92">
        <v>109012440</v>
      </c>
      <c r="B92" t="s">
        <v>141</v>
      </c>
      <c r="C92">
        <v>0</v>
      </c>
      <c r="D92">
        <v>0</v>
      </c>
      <c r="E92">
        <v>0</v>
      </c>
    </row>
    <row r="93" spans="1:5" x14ac:dyDescent="0.25">
      <c r="A93">
        <v>109021040</v>
      </c>
      <c r="B93" t="s">
        <v>142</v>
      </c>
      <c r="C93">
        <v>165</v>
      </c>
      <c r="D93">
        <v>29166.67</v>
      </c>
      <c r="E93">
        <v>0</v>
      </c>
    </row>
    <row r="94" spans="1:5" x14ac:dyDescent="0.25">
      <c r="A94">
        <v>109021041</v>
      </c>
      <c r="B94" t="s">
        <v>143</v>
      </c>
      <c r="C94">
        <v>0</v>
      </c>
      <c r="D94">
        <v>0</v>
      </c>
      <c r="E94">
        <v>0</v>
      </c>
    </row>
    <row r="95" spans="1:5" x14ac:dyDescent="0.25">
      <c r="A95">
        <v>109021042</v>
      </c>
      <c r="B95" t="s">
        <v>144</v>
      </c>
      <c r="C95">
        <v>0</v>
      </c>
      <c r="D95">
        <v>0</v>
      </c>
      <c r="E95">
        <v>0</v>
      </c>
    </row>
    <row r="96" spans="1:5" x14ac:dyDescent="0.25">
      <c r="A96">
        <v>109021043</v>
      </c>
      <c r="B96" t="s">
        <v>145</v>
      </c>
      <c r="C96">
        <v>10174.459999999999</v>
      </c>
      <c r="D96">
        <v>0</v>
      </c>
      <c r="E96">
        <v>0</v>
      </c>
    </row>
    <row r="97" spans="1:5" x14ac:dyDescent="0.25">
      <c r="A97">
        <v>109021044</v>
      </c>
      <c r="B97" t="s">
        <v>146</v>
      </c>
      <c r="C97">
        <v>2523</v>
      </c>
      <c r="D97">
        <v>0</v>
      </c>
      <c r="E97">
        <v>0</v>
      </c>
    </row>
    <row r="98" spans="1:5" x14ac:dyDescent="0.25">
      <c r="A98">
        <v>109021045</v>
      </c>
      <c r="B98" t="s">
        <v>147</v>
      </c>
      <c r="C98">
        <v>0</v>
      </c>
      <c r="D98">
        <v>0</v>
      </c>
      <c r="E98">
        <v>0</v>
      </c>
    </row>
    <row r="99" spans="1:5" x14ac:dyDescent="0.25">
      <c r="A99">
        <v>109021047</v>
      </c>
      <c r="B99" t="s">
        <v>148</v>
      </c>
      <c r="C99">
        <v>0</v>
      </c>
      <c r="D99">
        <v>0</v>
      </c>
      <c r="E99">
        <v>0</v>
      </c>
    </row>
    <row r="100" spans="1:5" x14ac:dyDescent="0.25">
      <c r="A100">
        <v>109021049</v>
      </c>
      <c r="B100" t="s">
        <v>149</v>
      </c>
      <c r="C100">
        <v>2975.14</v>
      </c>
      <c r="D100">
        <v>0</v>
      </c>
      <c r="E100">
        <v>0</v>
      </c>
    </row>
    <row r="101" spans="1:5" x14ac:dyDescent="0.25">
      <c r="A101">
        <v>109031040</v>
      </c>
      <c r="B101" t="s">
        <v>150</v>
      </c>
      <c r="C101">
        <v>0</v>
      </c>
      <c r="D101">
        <v>0</v>
      </c>
      <c r="E101">
        <v>0</v>
      </c>
    </row>
    <row r="102" spans="1:5" x14ac:dyDescent="0.25">
      <c r="A102">
        <v>109031041</v>
      </c>
      <c r="B102" t="s">
        <v>151</v>
      </c>
      <c r="C102">
        <v>0</v>
      </c>
      <c r="D102">
        <v>0</v>
      </c>
      <c r="E102">
        <v>0</v>
      </c>
    </row>
    <row r="103" spans="1:5" x14ac:dyDescent="0.25">
      <c r="A103">
        <v>109031042</v>
      </c>
      <c r="B103" t="s">
        <v>152</v>
      </c>
      <c r="C103">
        <v>0</v>
      </c>
      <c r="D103">
        <v>0</v>
      </c>
      <c r="E103">
        <v>0</v>
      </c>
    </row>
    <row r="104" spans="1:5" x14ac:dyDescent="0.25">
      <c r="A104">
        <v>109031043</v>
      </c>
      <c r="B104" t="s">
        <v>153</v>
      </c>
      <c r="C104">
        <v>0</v>
      </c>
      <c r="D104">
        <v>0</v>
      </c>
      <c r="E104">
        <v>0</v>
      </c>
    </row>
    <row r="105" spans="1:5" x14ac:dyDescent="0.25">
      <c r="A105">
        <v>109031044</v>
      </c>
      <c r="B105" t="s">
        <v>154</v>
      </c>
      <c r="C105">
        <v>0</v>
      </c>
      <c r="D105">
        <v>0</v>
      </c>
      <c r="E105">
        <v>0</v>
      </c>
    </row>
    <row r="106" spans="1:5" x14ac:dyDescent="0.25">
      <c r="A106">
        <v>109031045</v>
      </c>
      <c r="B106" t="s">
        <v>155</v>
      </c>
      <c r="C106">
        <v>0</v>
      </c>
      <c r="D106">
        <v>0</v>
      </c>
      <c r="E106">
        <v>0</v>
      </c>
    </row>
    <row r="107" spans="1:5" x14ac:dyDescent="0.25">
      <c r="A107">
        <v>109031046</v>
      </c>
      <c r="B107" t="s">
        <v>156</v>
      </c>
      <c r="C107">
        <v>0</v>
      </c>
      <c r="D107">
        <v>0</v>
      </c>
      <c r="E107">
        <v>0</v>
      </c>
    </row>
    <row r="108" spans="1:5" x14ac:dyDescent="0.25">
      <c r="A108">
        <v>109031047</v>
      </c>
      <c r="B108" t="s">
        <v>157</v>
      </c>
      <c r="C108">
        <v>0</v>
      </c>
      <c r="D108">
        <v>0</v>
      </c>
      <c r="E108">
        <v>0</v>
      </c>
    </row>
    <row r="109" spans="1:5" x14ac:dyDescent="0.25">
      <c r="A109">
        <v>109031048</v>
      </c>
      <c r="B109" t="s">
        <v>158</v>
      </c>
      <c r="C109">
        <v>0</v>
      </c>
      <c r="D109">
        <v>0</v>
      </c>
      <c r="E109">
        <v>0</v>
      </c>
    </row>
    <row r="110" spans="1:5" x14ac:dyDescent="0.25">
      <c r="A110">
        <v>109041042</v>
      </c>
      <c r="B110" t="s">
        <v>159</v>
      </c>
      <c r="C110">
        <v>68415.100000000006</v>
      </c>
      <c r="D110">
        <v>43750</v>
      </c>
      <c r="E110">
        <v>0</v>
      </c>
    </row>
    <row r="111" spans="1:5" x14ac:dyDescent="0.25">
      <c r="A111">
        <v>109042471</v>
      </c>
      <c r="B111" t="s">
        <v>966</v>
      </c>
      <c r="C111">
        <v>0</v>
      </c>
      <c r="D111">
        <v>0</v>
      </c>
      <c r="E111">
        <v>0</v>
      </c>
    </row>
    <row r="112" spans="1:5" x14ac:dyDescent="0.25">
      <c r="A112">
        <v>109045007</v>
      </c>
      <c r="B112" t="s">
        <v>160</v>
      </c>
      <c r="C112">
        <v>0</v>
      </c>
      <c r="D112">
        <v>0</v>
      </c>
      <c r="E112">
        <v>0</v>
      </c>
    </row>
    <row r="113" spans="1:5" x14ac:dyDescent="0.25">
      <c r="A113">
        <v>109051047</v>
      </c>
      <c r="B113" t="s">
        <v>161</v>
      </c>
      <c r="C113">
        <v>0</v>
      </c>
      <c r="D113">
        <v>0</v>
      </c>
      <c r="E113">
        <v>0</v>
      </c>
    </row>
    <row r="114" spans="1:5" x14ac:dyDescent="0.25">
      <c r="A114">
        <v>110010150</v>
      </c>
      <c r="B114" t="s">
        <v>162</v>
      </c>
      <c r="C114">
        <v>0</v>
      </c>
      <c r="D114">
        <v>0</v>
      </c>
      <c r="E114">
        <v>0</v>
      </c>
    </row>
    <row r="115" spans="1:5" x14ac:dyDescent="0.25">
      <c r="A115">
        <v>110011040</v>
      </c>
      <c r="B115" t="s">
        <v>163</v>
      </c>
      <c r="C115">
        <v>0</v>
      </c>
      <c r="D115">
        <v>0</v>
      </c>
      <c r="E115">
        <v>0</v>
      </c>
    </row>
    <row r="116" spans="1:5" x14ac:dyDescent="0.25">
      <c r="A116">
        <v>110011041</v>
      </c>
      <c r="B116" t="s">
        <v>164</v>
      </c>
      <c r="C116">
        <v>50</v>
      </c>
      <c r="D116">
        <v>0</v>
      </c>
      <c r="E116">
        <v>0</v>
      </c>
    </row>
    <row r="117" spans="1:5" x14ac:dyDescent="0.25">
      <c r="A117">
        <v>110011042</v>
      </c>
      <c r="B117" t="s">
        <v>165</v>
      </c>
      <c r="C117">
        <v>0</v>
      </c>
      <c r="D117">
        <v>0</v>
      </c>
      <c r="E117">
        <v>0</v>
      </c>
    </row>
    <row r="118" spans="1:5" x14ac:dyDescent="0.25">
      <c r="A118">
        <v>110011043</v>
      </c>
      <c r="B118" t="s">
        <v>166</v>
      </c>
      <c r="C118">
        <v>0</v>
      </c>
      <c r="D118">
        <v>0</v>
      </c>
      <c r="E118">
        <v>0</v>
      </c>
    </row>
    <row r="119" spans="1:5" x14ac:dyDescent="0.25">
      <c r="A119">
        <v>110011044</v>
      </c>
      <c r="B119" t="s">
        <v>167</v>
      </c>
      <c r="C119">
        <v>0</v>
      </c>
      <c r="D119">
        <v>0</v>
      </c>
      <c r="E119">
        <v>0</v>
      </c>
    </row>
    <row r="120" spans="1:5" x14ac:dyDescent="0.25">
      <c r="A120">
        <v>110011045</v>
      </c>
      <c r="B120" t="s">
        <v>168</v>
      </c>
      <c r="C120">
        <v>0</v>
      </c>
      <c r="D120">
        <v>0</v>
      </c>
      <c r="E120">
        <v>0</v>
      </c>
    </row>
    <row r="121" spans="1:5" x14ac:dyDescent="0.25">
      <c r="A121">
        <v>110011046</v>
      </c>
      <c r="B121" t="s">
        <v>169</v>
      </c>
      <c r="C121">
        <v>0</v>
      </c>
      <c r="D121">
        <v>0</v>
      </c>
      <c r="E121">
        <v>0</v>
      </c>
    </row>
    <row r="122" spans="1:5" x14ac:dyDescent="0.25">
      <c r="A122">
        <v>110011047</v>
      </c>
      <c r="B122" t="s">
        <v>170</v>
      </c>
      <c r="C122">
        <v>0</v>
      </c>
      <c r="D122">
        <v>0</v>
      </c>
      <c r="E122">
        <v>0</v>
      </c>
    </row>
    <row r="123" spans="1:5" x14ac:dyDescent="0.25">
      <c r="A123">
        <v>110011048</v>
      </c>
      <c r="B123" t="s">
        <v>171</v>
      </c>
      <c r="C123">
        <v>0</v>
      </c>
      <c r="D123">
        <v>0</v>
      </c>
      <c r="E123">
        <v>0</v>
      </c>
    </row>
    <row r="124" spans="1:5" x14ac:dyDescent="0.25">
      <c r="A124">
        <v>110011049</v>
      </c>
      <c r="B124" t="s">
        <v>172</v>
      </c>
      <c r="C124">
        <v>0</v>
      </c>
      <c r="D124">
        <v>0</v>
      </c>
      <c r="E124">
        <v>0</v>
      </c>
    </row>
    <row r="125" spans="1:5" x14ac:dyDescent="0.25">
      <c r="A125">
        <v>110011400</v>
      </c>
      <c r="B125" t="s">
        <v>173</v>
      </c>
      <c r="C125">
        <v>0</v>
      </c>
      <c r="D125">
        <v>0</v>
      </c>
      <c r="E125">
        <v>0</v>
      </c>
    </row>
    <row r="126" spans="1:5" x14ac:dyDescent="0.25">
      <c r="A126">
        <v>110012432</v>
      </c>
      <c r="B126" t="s">
        <v>174</v>
      </c>
      <c r="C126">
        <v>0</v>
      </c>
      <c r="D126">
        <v>0</v>
      </c>
      <c r="E126">
        <v>0</v>
      </c>
    </row>
    <row r="127" spans="1:5" x14ac:dyDescent="0.25">
      <c r="A127">
        <v>110012470</v>
      </c>
      <c r="B127" t="s">
        <v>175</v>
      </c>
      <c r="C127">
        <v>0</v>
      </c>
      <c r="D127">
        <v>0</v>
      </c>
      <c r="E127">
        <v>0</v>
      </c>
    </row>
    <row r="128" spans="1:5" x14ac:dyDescent="0.25">
      <c r="A128">
        <v>110020400</v>
      </c>
      <c r="B128" t="s">
        <v>176</v>
      </c>
      <c r="C128">
        <v>0</v>
      </c>
      <c r="D128">
        <v>0</v>
      </c>
      <c r="E128">
        <v>0</v>
      </c>
    </row>
    <row r="129" spans="1:5" x14ac:dyDescent="0.25">
      <c r="A129">
        <v>110021040</v>
      </c>
      <c r="B129" t="s">
        <v>177</v>
      </c>
      <c r="C129">
        <v>1856.69</v>
      </c>
      <c r="D129">
        <v>0</v>
      </c>
      <c r="E129">
        <v>0</v>
      </c>
    </row>
    <row r="130" spans="1:5" x14ac:dyDescent="0.25">
      <c r="A130">
        <v>110021041</v>
      </c>
      <c r="B130" t="s">
        <v>178</v>
      </c>
      <c r="C130">
        <v>418</v>
      </c>
      <c r="D130">
        <v>0</v>
      </c>
      <c r="E130">
        <v>0</v>
      </c>
    </row>
    <row r="131" spans="1:5" x14ac:dyDescent="0.25">
      <c r="A131">
        <v>110021042</v>
      </c>
      <c r="B131" t="s">
        <v>179</v>
      </c>
      <c r="C131">
        <v>0</v>
      </c>
      <c r="D131">
        <v>0</v>
      </c>
      <c r="E131">
        <v>0</v>
      </c>
    </row>
    <row r="132" spans="1:5" x14ac:dyDescent="0.25">
      <c r="A132">
        <v>110021043</v>
      </c>
      <c r="B132" t="s">
        <v>180</v>
      </c>
      <c r="C132">
        <v>1090.8900000000001</v>
      </c>
      <c r="D132">
        <v>0</v>
      </c>
      <c r="E132">
        <v>0</v>
      </c>
    </row>
    <row r="133" spans="1:5" x14ac:dyDescent="0.25">
      <c r="A133">
        <v>110021044</v>
      </c>
      <c r="B133" t="s">
        <v>181</v>
      </c>
      <c r="C133">
        <v>963.75</v>
      </c>
      <c r="D133">
        <v>0</v>
      </c>
      <c r="E133">
        <v>0</v>
      </c>
    </row>
    <row r="134" spans="1:5" x14ac:dyDescent="0.25">
      <c r="A134">
        <v>110021045</v>
      </c>
      <c r="B134" t="s">
        <v>182</v>
      </c>
      <c r="C134">
        <v>458.5</v>
      </c>
      <c r="D134">
        <v>0</v>
      </c>
      <c r="E134">
        <v>0</v>
      </c>
    </row>
    <row r="135" spans="1:5" x14ac:dyDescent="0.25">
      <c r="A135">
        <v>110021046</v>
      </c>
      <c r="B135" t="s">
        <v>183</v>
      </c>
      <c r="C135">
        <v>0</v>
      </c>
      <c r="D135">
        <v>0</v>
      </c>
      <c r="E135">
        <v>0</v>
      </c>
    </row>
    <row r="136" spans="1:5" x14ac:dyDescent="0.25">
      <c r="A136">
        <v>110021047</v>
      </c>
      <c r="B136" t="s">
        <v>184</v>
      </c>
      <c r="C136">
        <v>376.93</v>
      </c>
      <c r="D136">
        <v>0</v>
      </c>
      <c r="E136">
        <v>0</v>
      </c>
    </row>
    <row r="137" spans="1:5" x14ac:dyDescent="0.25">
      <c r="A137">
        <v>110021048</v>
      </c>
      <c r="B137" t="s">
        <v>185</v>
      </c>
      <c r="C137">
        <v>0</v>
      </c>
      <c r="D137">
        <v>0</v>
      </c>
      <c r="E137">
        <v>0</v>
      </c>
    </row>
    <row r="138" spans="1:5" x14ac:dyDescent="0.25">
      <c r="A138">
        <v>110021049</v>
      </c>
      <c r="B138" t="s">
        <v>186</v>
      </c>
      <c r="C138">
        <v>1020.63</v>
      </c>
      <c r="D138">
        <v>0</v>
      </c>
      <c r="E138">
        <v>0</v>
      </c>
    </row>
    <row r="139" spans="1:5" x14ac:dyDescent="0.25">
      <c r="A139">
        <v>110025902</v>
      </c>
      <c r="B139" t="s">
        <v>187</v>
      </c>
      <c r="C139">
        <v>0</v>
      </c>
      <c r="D139">
        <v>0</v>
      </c>
      <c r="E139">
        <v>0</v>
      </c>
    </row>
    <row r="140" spans="1:5" x14ac:dyDescent="0.25">
      <c r="A140">
        <v>110029054</v>
      </c>
      <c r="B140" t="s">
        <v>188</v>
      </c>
      <c r="C140">
        <v>-280</v>
      </c>
      <c r="D140">
        <v>0</v>
      </c>
      <c r="E140">
        <v>0</v>
      </c>
    </row>
    <row r="141" spans="1:5" x14ac:dyDescent="0.25">
      <c r="A141">
        <v>110030400</v>
      </c>
      <c r="B141" t="s">
        <v>189</v>
      </c>
      <c r="C141">
        <v>0</v>
      </c>
      <c r="D141">
        <v>0</v>
      </c>
      <c r="E141">
        <v>0</v>
      </c>
    </row>
    <row r="142" spans="1:5" x14ac:dyDescent="0.25">
      <c r="A142">
        <v>110031040</v>
      </c>
      <c r="B142" t="s">
        <v>190</v>
      </c>
      <c r="C142">
        <v>730.25</v>
      </c>
      <c r="D142">
        <v>0</v>
      </c>
      <c r="E142">
        <v>0</v>
      </c>
    </row>
    <row r="143" spans="1:5" x14ac:dyDescent="0.25">
      <c r="A143">
        <v>110031041</v>
      </c>
      <c r="B143" t="s">
        <v>191</v>
      </c>
      <c r="C143">
        <v>945.2</v>
      </c>
      <c r="D143">
        <v>0</v>
      </c>
      <c r="E143">
        <v>0</v>
      </c>
    </row>
    <row r="144" spans="1:5" x14ac:dyDescent="0.25">
      <c r="A144">
        <v>110031042</v>
      </c>
      <c r="B144" t="s">
        <v>192</v>
      </c>
      <c r="C144">
        <v>45</v>
      </c>
      <c r="D144">
        <v>0</v>
      </c>
      <c r="E144">
        <v>0</v>
      </c>
    </row>
    <row r="145" spans="1:5" x14ac:dyDescent="0.25">
      <c r="A145">
        <v>110031043</v>
      </c>
      <c r="B145" t="s">
        <v>193</v>
      </c>
      <c r="C145">
        <v>6170.55</v>
      </c>
      <c r="D145">
        <v>0</v>
      </c>
      <c r="E145">
        <v>0</v>
      </c>
    </row>
    <row r="146" spans="1:5" x14ac:dyDescent="0.25">
      <c r="A146">
        <v>110031044</v>
      </c>
      <c r="B146" t="s">
        <v>194</v>
      </c>
      <c r="C146">
        <v>804</v>
      </c>
      <c r="D146">
        <v>0</v>
      </c>
      <c r="E146">
        <v>0</v>
      </c>
    </row>
    <row r="147" spans="1:5" x14ac:dyDescent="0.25">
      <c r="A147">
        <v>110031045</v>
      </c>
      <c r="B147" t="s">
        <v>195</v>
      </c>
      <c r="C147">
        <v>150</v>
      </c>
      <c r="D147">
        <v>0</v>
      </c>
      <c r="E147">
        <v>0</v>
      </c>
    </row>
    <row r="148" spans="1:5" x14ac:dyDescent="0.25">
      <c r="A148">
        <v>110031046</v>
      </c>
      <c r="B148" t="s">
        <v>196</v>
      </c>
      <c r="C148">
        <v>0</v>
      </c>
      <c r="D148">
        <v>0</v>
      </c>
      <c r="E148">
        <v>0</v>
      </c>
    </row>
    <row r="149" spans="1:5" x14ac:dyDescent="0.25">
      <c r="A149">
        <v>110031047</v>
      </c>
      <c r="B149" t="s">
        <v>197</v>
      </c>
      <c r="C149">
        <v>105.08</v>
      </c>
      <c r="D149">
        <v>0</v>
      </c>
      <c r="E149">
        <v>0</v>
      </c>
    </row>
    <row r="150" spans="1:5" x14ac:dyDescent="0.25">
      <c r="A150">
        <v>110031048</v>
      </c>
      <c r="B150" t="s">
        <v>198</v>
      </c>
      <c r="C150">
        <v>0</v>
      </c>
      <c r="D150">
        <v>0</v>
      </c>
      <c r="E150">
        <v>0</v>
      </c>
    </row>
    <row r="151" spans="1:5" x14ac:dyDescent="0.25">
      <c r="A151">
        <v>110031049</v>
      </c>
      <c r="B151" t="s">
        <v>199</v>
      </c>
      <c r="C151">
        <v>2003.25</v>
      </c>
      <c r="D151">
        <v>0</v>
      </c>
      <c r="E151">
        <v>0</v>
      </c>
    </row>
    <row r="152" spans="1:5" x14ac:dyDescent="0.25">
      <c r="A152">
        <v>110032432</v>
      </c>
      <c r="B152" t="s">
        <v>200</v>
      </c>
      <c r="C152">
        <v>0</v>
      </c>
      <c r="D152">
        <v>0</v>
      </c>
      <c r="E152">
        <v>0</v>
      </c>
    </row>
    <row r="153" spans="1:5" x14ac:dyDescent="0.25">
      <c r="A153">
        <v>110032470</v>
      </c>
      <c r="B153" t="s">
        <v>201</v>
      </c>
      <c r="C153">
        <v>0</v>
      </c>
      <c r="D153">
        <v>0</v>
      </c>
      <c r="E153">
        <v>0</v>
      </c>
    </row>
    <row r="154" spans="1:5" x14ac:dyDescent="0.25">
      <c r="A154">
        <v>110033300</v>
      </c>
      <c r="B154" t="s">
        <v>202</v>
      </c>
      <c r="C154">
        <v>0</v>
      </c>
      <c r="D154">
        <v>0</v>
      </c>
      <c r="E154">
        <v>0</v>
      </c>
    </row>
    <row r="155" spans="1:5" x14ac:dyDescent="0.25">
      <c r="A155">
        <v>110035902</v>
      </c>
      <c r="B155" t="s">
        <v>203</v>
      </c>
      <c r="C155">
        <v>0</v>
      </c>
      <c r="D155">
        <v>0</v>
      </c>
      <c r="E155">
        <v>0</v>
      </c>
    </row>
    <row r="156" spans="1:5" x14ac:dyDescent="0.25">
      <c r="A156">
        <v>110039054</v>
      </c>
      <c r="B156" t="s">
        <v>204</v>
      </c>
      <c r="C156">
        <v>0</v>
      </c>
      <c r="D156">
        <v>0</v>
      </c>
      <c r="E156">
        <v>0</v>
      </c>
    </row>
    <row r="157" spans="1:5" x14ac:dyDescent="0.25">
      <c r="A157">
        <v>110039100</v>
      </c>
      <c r="B157" t="s">
        <v>200</v>
      </c>
      <c r="C157">
        <v>0</v>
      </c>
      <c r="D157">
        <v>0</v>
      </c>
      <c r="E157">
        <v>0</v>
      </c>
    </row>
    <row r="158" spans="1:5" x14ac:dyDescent="0.25">
      <c r="A158">
        <v>110039101</v>
      </c>
      <c r="B158" t="s">
        <v>205</v>
      </c>
      <c r="C158">
        <v>0</v>
      </c>
      <c r="D158">
        <v>0</v>
      </c>
      <c r="E158">
        <v>0</v>
      </c>
    </row>
    <row r="159" spans="1:5" x14ac:dyDescent="0.25">
      <c r="A159">
        <v>110040400</v>
      </c>
      <c r="B159" t="s">
        <v>206</v>
      </c>
      <c r="C159">
        <v>0</v>
      </c>
      <c r="D159">
        <v>0</v>
      </c>
      <c r="E159">
        <v>0</v>
      </c>
    </row>
    <row r="160" spans="1:5" x14ac:dyDescent="0.25">
      <c r="A160">
        <v>110041040</v>
      </c>
      <c r="B160" t="s">
        <v>207</v>
      </c>
      <c r="C160">
        <v>0</v>
      </c>
      <c r="D160">
        <v>0</v>
      </c>
      <c r="E160">
        <v>0</v>
      </c>
    </row>
    <row r="161" spans="1:5" x14ac:dyDescent="0.25">
      <c r="A161">
        <v>110041041</v>
      </c>
      <c r="B161" t="s">
        <v>208</v>
      </c>
      <c r="C161">
        <v>25</v>
      </c>
      <c r="D161">
        <v>0</v>
      </c>
      <c r="E161">
        <v>0</v>
      </c>
    </row>
    <row r="162" spans="1:5" x14ac:dyDescent="0.25">
      <c r="A162">
        <v>110041042</v>
      </c>
      <c r="B162" t="s">
        <v>209</v>
      </c>
      <c r="C162">
        <v>0</v>
      </c>
      <c r="D162">
        <v>0</v>
      </c>
      <c r="E162">
        <v>0</v>
      </c>
    </row>
    <row r="163" spans="1:5" x14ac:dyDescent="0.25">
      <c r="A163">
        <v>110041043</v>
      </c>
      <c r="B163" t="s">
        <v>210</v>
      </c>
      <c r="C163">
        <v>678.95</v>
      </c>
      <c r="D163">
        <v>0</v>
      </c>
      <c r="E163">
        <v>0</v>
      </c>
    </row>
    <row r="164" spans="1:5" x14ac:dyDescent="0.25">
      <c r="A164">
        <v>110041044</v>
      </c>
      <c r="B164" t="s">
        <v>211</v>
      </c>
      <c r="C164">
        <v>0</v>
      </c>
      <c r="D164">
        <v>0</v>
      </c>
      <c r="E164">
        <v>0</v>
      </c>
    </row>
    <row r="165" spans="1:5" x14ac:dyDescent="0.25">
      <c r="A165">
        <v>110041045</v>
      </c>
      <c r="B165" t="s">
        <v>212</v>
      </c>
      <c r="C165">
        <v>0</v>
      </c>
      <c r="D165">
        <v>0</v>
      </c>
      <c r="E165">
        <v>0</v>
      </c>
    </row>
    <row r="166" spans="1:5" x14ac:dyDescent="0.25">
      <c r="A166">
        <v>110041046</v>
      </c>
      <c r="B166" t="s">
        <v>213</v>
      </c>
      <c r="C166">
        <v>0</v>
      </c>
      <c r="D166">
        <v>0</v>
      </c>
      <c r="E166">
        <v>0</v>
      </c>
    </row>
    <row r="167" spans="1:5" x14ac:dyDescent="0.25">
      <c r="A167">
        <v>110041047</v>
      </c>
      <c r="B167" t="s">
        <v>214</v>
      </c>
      <c r="C167">
        <v>0</v>
      </c>
      <c r="D167">
        <v>0</v>
      </c>
      <c r="E167">
        <v>0</v>
      </c>
    </row>
    <row r="168" spans="1:5" x14ac:dyDescent="0.25">
      <c r="A168">
        <v>110041048</v>
      </c>
      <c r="B168" t="s">
        <v>215</v>
      </c>
      <c r="C168">
        <v>0</v>
      </c>
      <c r="D168">
        <v>0</v>
      </c>
      <c r="E168">
        <v>0</v>
      </c>
    </row>
    <row r="169" spans="1:5" x14ac:dyDescent="0.25">
      <c r="A169">
        <v>110041049</v>
      </c>
      <c r="B169" t="s">
        <v>216</v>
      </c>
      <c r="C169">
        <v>115</v>
      </c>
      <c r="D169">
        <v>0</v>
      </c>
      <c r="E169">
        <v>0</v>
      </c>
    </row>
    <row r="170" spans="1:5" x14ac:dyDescent="0.25">
      <c r="A170">
        <v>110041400</v>
      </c>
      <c r="B170" t="s">
        <v>217</v>
      </c>
      <c r="C170">
        <v>0</v>
      </c>
      <c r="D170">
        <v>0</v>
      </c>
      <c r="E170">
        <v>0</v>
      </c>
    </row>
    <row r="171" spans="1:5" x14ac:dyDescent="0.25">
      <c r="A171">
        <v>110045610</v>
      </c>
      <c r="B171" t="s">
        <v>218</v>
      </c>
      <c r="C171">
        <v>0</v>
      </c>
      <c r="D171">
        <v>0</v>
      </c>
      <c r="E171">
        <v>0</v>
      </c>
    </row>
    <row r="172" spans="1:5" x14ac:dyDescent="0.25">
      <c r="A172">
        <v>110051040</v>
      </c>
      <c r="B172" t="s">
        <v>219</v>
      </c>
      <c r="C172">
        <v>0</v>
      </c>
      <c r="D172">
        <v>0</v>
      </c>
      <c r="E172">
        <v>0</v>
      </c>
    </row>
    <row r="173" spans="1:5" x14ac:dyDescent="0.25">
      <c r="A173">
        <v>110051041</v>
      </c>
      <c r="B173" t="s">
        <v>220</v>
      </c>
      <c r="C173">
        <v>285</v>
      </c>
      <c r="D173">
        <v>0</v>
      </c>
      <c r="E173">
        <v>0</v>
      </c>
    </row>
    <row r="174" spans="1:5" x14ac:dyDescent="0.25">
      <c r="A174">
        <v>110051042</v>
      </c>
      <c r="B174" t="s">
        <v>221</v>
      </c>
      <c r="C174">
        <v>0</v>
      </c>
      <c r="D174">
        <v>0</v>
      </c>
      <c r="E174">
        <v>0</v>
      </c>
    </row>
    <row r="175" spans="1:5" x14ac:dyDescent="0.25">
      <c r="A175">
        <v>110051043</v>
      </c>
      <c r="B175" t="s">
        <v>222</v>
      </c>
      <c r="C175">
        <v>0</v>
      </c>
      <c r="D175">
        <v>0</v>
      </c>
      <c r="E175">
        <v>0</v>
      </c>
    </row>
    <row r="176" spans="1:5" x14ac:dyDescent="0.25">
      <c r="A176">
        <v>110051044</v>
      </c>
      <c r="B176" t="s">
        <v>223</v>
      </c>
      <c r="C176">
        <v>0</v>
      </c>
      <c r="D176">
        <v>0</v>
      </c>
      <c r="E176">
        <v>0</v>
      </c>
    </row>
    <row r="177" spans="1:5" x14ac:dyDescent="0.25">
      <c r="A177">
        <v>110051045</v>
      </c>
      <c r="B177" t="s">
        <v>224</v>
      </c>
      <c r="C177">
        <v>0</v>
      </c>
      <c r="D177">
        <v>0</v>
      </c>
      <c r="E177">
        <v>0</v>
      </c>
    </row>
    <row r="178" spans="1:5" x14ac:dyDescent="0.25">
      <c r="A178">
        <v>110051046</v>
      </c>
      <c r="B178" t="s">
        <v>225</v>
      </c>
      <c r="C178">
        <v>0</v>
      </c>
      <c r="D178">
        <v>0</v>
      </c>
      <c r="E178">
        <v>0</v>
      </c>
    </row>
    <row r="179" spans="1:5" x14ac:dyDescent="0.25">
      <c r="A179">
        <v>110051047</v>
      </c>
      <c r="B179" t="s">
        <v>226</v>
      </c>
      <c r="C179">
        <v>87.09</v>
      </c>
      <c r="D179">
        <v>0</v>
      </c>
      <c r="E179">
        <v>0</v>
      </c>
    </row>
    <row r="180" spans="1:5" x14ac:dyDescent="0.25">
      <c r="A180">
        <v>110051048</v>
      </c>
      <c r="B180" t="s">
        <v>227</v>
      </c>
      <c r="C180">
        <v>0</v>
      </c>
      <c r="D180">
        <v>0</v>
      </c>
      <c r="E180">
        <v>0</v>
      </c>
    </row>
    <row r="181" spans="1:5" x14ac:dyDescent="0.25">
      <c r="A181">
        <v>110051049</v>
      </c>
      <c r="B181" t="s">
        <v>228</v>
      </c>
      <c r="C181">
        <v>192.36</v>
      </c>
      <c r="D181">
        <v>0</v>
      </c>
      <c r="E181">
        <v>0</v>
      </c>
    </row>
    <row r="182" spans="1:5" x14ac:dyDescent="0.25">
      <c r="A182">
        <v>110051400</v>
      </c>
      <c r="B182" t="s">
        <v>229</v>
      </c>
      <c r="C182">
        <v>0</v>
      </c>
      <c r="D182">
        <v>0</v>
      </c>
      <c r="E182">
        <v>0</v>
      </c>
    </row>
    <row r="183" spans="1:5" x14ac:dyDescent="0.25">
      <c r="A183">
        <v>110060400</v>
      </c>
      <c r="B183" t="s">
        <v>230</v>
      </c>
      <c r="C183">
        <v>0</v>
      </c>
      <c r="D183">
        <v>0</v>
      </c>
      <c r="E183">
        <v>0</v>
      </c>
    </row>
    <row r="184" spans="1:5" x14ac:dyDescent="0.25">
      <c r="A184">
        <v>110061040</v>
      </c>
      <c r="B184" t="s">
        <v>231</v>
      </c>
      <c r="C184">
        <v>3429.24</v>
      </c>
      <c r="D184">
        <v>0</v>
      </c>
      <c r="E184">
        <v>0</v>
      </c>
    </row>
    <row r="185" spans="1:5" x14ac:dyDescent="0.25">
      <c r="A185">
        <v>110061041</v>
      </c>
      <c r="B185" t="s">
        <v>232</v>
      </c>
      <c r="C185">
        <v>2878.1</v>
      </c>
      <c r="D185">
        <v>0</v>
      </c>
      <c r="E185">
        <v>0</v>
      </c>
    </row>
    <row r="186" spans="1:5" x14ac:dyDescent="0.25">
      <c r="A186">
        <v>110061042</v>
      </c>
      <c r="B186" t="s">
        <v>233</v>
      </c>
      <c r="C186">
        <v>5704</v>
      </c>
      <c r="D186">
        <v>0</v>
      </c>
      <c r="E186">
        <v>0</v>
      </c>
    </row>
    <row r="187" spans="1:5" x14ac:dyDescent="0.25">
      <c r="A187">
        <v>110061043</v>
      </c>
      <c r="B187" t="s">
        <v>234</v>
      </c>
      <c r="C187">
        <v>2398.1999999999998</v>
      </c>
      <c r="D187">
        <v>0</v>
      </c>
      <c r="E187">
        <v>0</v>
      </c>
    </row>
    <row r="188" spans="1:5" x14ac:dyDescent="0.25">
      <c r="A188">
        <v>110061044</v>
      </c>
      <c r="B188" t="s">
        <v>235</v>
      </c>
      <c r="C188">
        <v>255.25</v>
      </c>
      <c r="D188">
        <v>0</v>
      </c>
      <c r="E188">
        <v>0</v>
      </c>
    </row>
    <row r="189" spans="1:5" x14ac:dyDescent="0.25">
      <c r="A189">
        <v>110061045</v>
      </c>
      <c r="B189" t="s">
        <v>236</v>
      </c>
      <c r="C189">
        <v>1847.75</v>
      </c>
      <c r="D189">
        <v>0</v>
      </c>
      <c r="E189">
        <v>0</v>
      </c>
    </row>
    <row r="190" spans="1:5" x14ac:dyDescent="0.25">
      <c r="A190">
        <v>110061046</v>
      </c>
      <c r="B190" t="s">
        <v>237</v>
      </c>
      <c r="C190">
        <v>660</v>
      </c>
      <c r="D190">
        <v>0</v>
      </c>
      <c r="E190">
        <v>0</v>
      </c>
    </row>
    <row r="191" spans="1:5" x14ac:dyDescent="0.25">
      <c r="A191">
        <v>110061047</v>
      </c>
      <c r="B191" t="s">
        <v>238</v>
      </c>
      <c r="C191">
        <v>2044.4</v>
      </c>
      <c r="D191">
        <v>0</v>
      </c>
      <c r="E191">
        <v>0</v>
      </c>
    </row>
    <row r="192" spans="1:5" x14ac:dyDescent="0.25">
      <c r="A192">
        <v>110061048</v>
      </c>
      <c r="B192" t="s">
        <v>239</v>
      </c>
      <c r="C192">
        <v>0</v>
      </c>
      <c r="D192">
        <v>0</v>
      </c>
      <c r="E192">
        <v>0</v>
      </c>
    </row>
    <row r="193" spans="1:5" x14ac:dyDescent="0.25">
      <c r="A193">
        <v>110061049</v>
      </c>
      <c r="B193" t="s">
        <v>240</v>
      </c>
      <c r="C193">
        <v>837.45</v>
      </c>
      <c r="D193">
        <v>0</v>
      </c>
      <c r="E193">
        <v>0</v>
      </c>
    </row>
    <row r="194" spans="1:5" x14ac:dyDescent="0.25">
      <c r="A194">
        <v>110062500</v>
      </c>
      <c r="B194" t="s">
        <v>241</v>
      </c>
      <c r="C194">
        <v>0</v>
      </c>
      <c r="D194">
        <v>0</v>
      </c>
      <c r="E194">
        <v>0</v>
      </c>
    </row>
    <row r="195" spans="1:5" x14ac:dyDescent="0.25">
      <c r="A195">
        <v>110071040</v>
      </c>
      <c r="B195" t="s">
        <v>242</v>
      </c>
      <c r="C195">
        <v>0</v>
      </c>
      <c r="D195">
        <v>0</v>
      </c>
      <c r="E195">
        <v>0</v>
      </c>
    </row>
    <row r="196" spans="1:5" x14ac:dyDescent="0.25">
      <c r="A196">
        <v>110071041</v>
      </c>
      <c r="B196" t="s">
        <v>243</v>
      </c>
      <c r="C196">
        <v>0</v>
      </c>
      <c r="D196">
        <v>0</v>
      </c>
      <c r="E196">
        <v>0</v>
      </c>
    </row>
    <row r="197" spans="1:5" x14ac:dyDescent="0.25">
      <c r="A197">
        <v>110071042</v>
      </c>
      <c r="B197" t="s">
        <v>244</v>
      </c>
      <c r="C197">
        <v>0</v>
      </c>
      <c r="D197">
        <v>0</v>
      </c>
      <c r="E197">
        <v>0</v>
      </c>
    </row>
    <row r="198" spans="1:5" x14ac:dyDescent="0.25">
      <c r="A198">
        <v>110071043</v>
      </c>
      <c r="B198" t="s">
        <v>245</v>
      </c>
      <c r="C198">
        <v>0</v>
      </c>
      <c r="D198">
        <v>0</v>
      </c>
      <c r="E198">
        <v>0</v>
      </c>
    </row>
    <row r="199" spans="1:5" x14ac:dyDescent="0.25">
      <c r="A199">
        <v>110071044</v>
      </c>
      <c r="B199" t="s">
        <v>246</v>
      </c>
      <c r="C199">
        <v>0</v>
      </c>
      <c r="D199">
        <v>0</v>
      </c>
      <c r="E199">
        <v>0</v>
      </c>
    </row>
    <row r="200" spans="1:5" x14ac:dyDescent="0.25">
      <c r="A200">
        <v>110071045</v>
      </c>
      <c r="B200" t="s">
        <v>247</v>
      </c>
      <c r="C200">
        <v>0</v>
      </c>
      <c r="D200">
        <v>0</v>
      </c>
      <c r="E200">
        <v>0</v>
      </c>
    </row>
    <row r="201" spans="1:5" x14ac:dyDescent="0.25">
      <c r="A201">
        <v>110071046</v>
      </c>
      <c r="B201" t="s">
        <v>248</v>
      </c>
      <c r="C201">
        <v>0</v>
      </c>
      <c r="D201">
        <v>0</v>
      </c>
      <c r="E201">
        <v>0</v>
      </c>
    </row>
    <row r="202" spans="1:5" x14ac:dyDescent="0.25">
      <c r="A202">
        <v>110071047</v>
      </c>
      <c r="B202" t="s">
        <v>249</v>
      </c>
      <c r="C202">
        <v>0</v>
      </c>
      <c r="D202">
        <v>0</v>
      </c>
      <c r="E202">
        <v>0</v>
      </c>
    </row>
    <row r="203" spans="1:5" x14ac:dyDescent="0.25">
      <c r="A203">
        <v>110071048</v>
      </c>
      <c r="B203" t="s">
        <v>250</v>
      </c>
      <c r="C203">
        <v>0</v>
      </c>
      <c r="D203">
        <v>0</v>
      </c>
      <c r="E203">
        <v>0</v>
      </c>
    </row>
    <row r="204" spans="1:5" x14ac:dyDescent="0.25">
      <c r="A204">
        <v>110071049</v>
      </c>
      <c r="B204" t="s">
        <v>251</v>
      </c>
      <c r="C204">
        <v>0</v>
      </c>
      <c r="D204">
        <v>0</v>
      </c>
      <c r="E204">
        <v>0</v>
      </c>
    </row>
    <row r="205" spans="1:5" x14ac:dyDescent="0.25">
      <c r="A205">
        <v>110071400</v>
      </c>
      <c r="B205" t="s">
        <v>252</v>
      </c>
      <c r="C205">
        <v>0</v>
      </c>
      <c r="D205">
        <v>0</v>
      </c>
      <c r="E205">
        <v>0</v>
      </c>
    </row>
    <row r="206" spans="1:5" x14ac:dyDescent="0.25">
      <c r="A206">
        <v>110081040</v>
      </c>
      <c r="B206" t="s">
        <v>253</v>
      </c>
      <c r="C206">
        <v>-34.14</v>
      </c>
      <c r="D206">
        <v>0</v>
      </c>
      <c r="E206">
        <v>0</v>
      </c>
    </row>
    <row r="207" spans="1:5" x14ac:dyDescent="0.25">
      <c r="A207">
        <v>110081041</v>
      </c>
      <c r="B207" t="s">
        <v>254</v>
      </c>
      <c r="C207">
        <v>528</v>
      </c>
      <c r="D207">
        <v>0</v>
      </c>
      <c r="E207">
        <v>0</v>
      </c>
    </row>
    <row r="208" spans="1:5" x14ac:dyDescent="0.25">
      <c r="A208">
        <v>110081042</v>
      </c>
      <c r="B208" t="s">
        <v>255</v>
      </c>
      <c r="C208">
        <v>0</v>
      </c>
      <c r="D208">
        <v>0</v>
      </c>
      <c r="E208">
        <v>0</v>
      </c>
    </row>
    <row r="209" spans="1:5" x14ac:dyDescent="0.25">
      <c r="A209">
        <v>110081043</v>
      </c>
      <c r="B209" t="s">
        <v>256</v>
      </c>
      <c r="C209">
        <v>864.19</v>
      </c>
      <c r="D209">
        <v>0</v>
      </c>
      <c r="E209">
        <v>0</v>
      </c>
    </row>
    <row r="210" spans="1:5" x14ac:dyDescent="0.25">
      <c r="A210">
        <v>110081044</v>
      </c>
      <c r="B210" t="s">
        <v>257</v>
      </c>
      <c r="C210">
        <v>163.63</v>
      </c>
      <c r="D210">
        <v>0</v>
      </c>
      <c r="E210">
        <v>0</v>
      </c>
    </row>
    <row r="211" spans="1:5" x14ac:dyDescent="0.25">
      <c r="A211">
        <v>110081045</v>
      </c>
      <c r="B211" t="s">
        <v>258</v>
      </c>
      <c r="C211">
        <v>0</v>
      </c>
      <c r="D211">
        <v>0</v>
      </c>
      <c r="E211">
        <v>0</v>
      </c>
    </row>
    <row r="212" spans="1:5" x14ac:dyDescent="0.25">
      <c r="A212">
        <v>110081046</v>
      </c>
      <c r="B212" t="s">
        <v>259</v>
      </c>
      <c r="C212">
        <v>0</v>
      </c>
      <c r="D212">
        <v>0</v>
      </c>
      <c r="E212">
        <v>0</v>
      </c>
    </row>
    <row r="213" spans="1:5" x14ac:dyDescent="0.25">
      <c r="A213">
        <v>110081047</v>
      </c>
      <c r="B213" t="s">
        <v>260</v>
      </c>
      <c r="C213">
        <v>21.99</v>
      </c>
      <c r="D213">
        <v>0</v>
      </c>
      <c r="E213">
        <v>0</v>
      </c>
    </row>
    <row r="214" spans="1:5" x14ac:dyDescent="0.25">
      <c r="A214">
        <v>110081048</v>
      </c>
      <c r="B214" t="s">
        <v>261</v>
      </c>
      <c r="C214">
        <v>0</v>
      </c>
      <c r="D214">
        <v>0</v>
      </c>
      <c r="E214">
        <v>0</v>
      </c>
    </row>
    <row r="215" spans="1:5" x14ac:dyDescent="0.25">
      <c r="A215">
        <v>110081049</v>
      </c>
      <c r="B215" t="s">
        <v>262</v>
      </c>
      <c r="C215">
        <v>853.14</v>
      </c>
      <c r="D215">
        <v>0</v>
      </c>
      <c r="E215">
        <v>0</v>
      </c>
    </row>
    <row r="216" spans="1:5" x14ac:dyDescent="0.25">
      <c r="A216">
        <v>110089054</v>
      </c>
      <c r="B216" t="s">
        <v>263</v>
      </c>
      <c r="C216">
        <v>0</v>
      </c>
      <c r="D216">
        <v>0</v>
      </c>
      <c r="E216">
        <v>0</v>
      </c>
    </row>
    <row r="217" spans="1:5" x14ac:dyDescent="0.25">
      <c r="A217">
        <v>110091040</v>
      </c>
      <c r="B217" t="s">
        <v>264</v>
      </c>
      <c r="C217">
        <v>50.13</v>
      </c>
      <c r="D217">
        <v>0</v>
      </c>
      <c r="E217">
        <v>0</v>
      </c>
    </row>
    <row r="218" spans="1:5" x14ac:dyDescent="0.25">
      <c r="A218">
        <v>110091041</v>
      </c>
      <c r="B218" t="s">
        <v>265</v>
      </c>
      <c r="C218">
        <v>85</v>
      </c>
      <c r="D218">
        <v>0</v>
      </c>
      <c r="E218">
        <v>0</v>
      </c>
    </row>
    <row r="219" spans="1:5" x14ac:dyDescent="0.25">
      <c r="A219">
        <v>110091042</v>
      </c>
      <c r="B219" t="s">
        <v>266</v>
      </c>
      <c r="C219">
        <v>0</v>
      </c>
      <c r="D219">
        <v>0</v>
      </c>
      <c r="E219">
        <v>0</v>
      </c>
    </row>
    <row r="220" spans="1:5" x14ac:dyDescent="0.25">
      <c r="A220">
        <v>110091043</v>
      </c>
      <c r="B220" t="s">
        <v>267</v>
      </c>
      <c r="C220">
        <v>39.9</v>
      </c>
      <c r="D220">
        <v>0</v>
      </c>
      <c r="E220">
        <v>0</v>
      </c>
    </row>
    <row r="221" spans="1:5" x14ac:dyDescent="0.25">
      <c r="A221">
        <v>110091044</v>
      </c>
      <c r="B221" t="s">
        <v>268</v>
      </c>
      <c r="C221">
        <v>410.5</v>
      </c>
      <c r="D221">
        <v>0</v>
      </c>
      <c r="E221">
        <v>0</v>
      </c>
    </row>
    <row r="222" spans="1:5" x14ac:dyDescent="0.25">
      <c r="A222">
        <v>110091045</v>
      </c>
      <c r="B222" t="s">
        <v>269</v>
      </c>
      <c r="C222">
        <v>0</v>
      </c>
      <c r="D222">
        <v>0</v>
      </c>
      <c r="E222">
        <v>0</v>
      </c>
    </row>
    <row r="223" spans="1:5" x14ac:dyDescent="0.25">
      <c r="A223">
        <v>110091046</v>
      </c>
      <c r="B223" t="s">
        <v>270</v>
      </c>
      <c r="C223">
        <v>145</v>
      </c>
      <c r="D223">
        <v>0</v>
      </c>
      <c r="E223">
        <v>0</v>
      </c>
    </row>
    <row r="224" spans="1:5" x14ac:dyDescent="0.25">
      <c r="A224">
        <v>110091047</v>
      </c>
      <c r="B224" t="s">
        <v>271</v>
      </c>
      <c r="C224">
        <v>0</v>
      </c>
      <c r="D224">
        <v>0</v>
      </c>
      <c r="E224">
        <v>0</v>
      </c>
    </row>
    <row r="225" spans="1:5" x14ac:dyDescent="0.25">
      <c r="A225">
        <v>110091048</v>
      </c>
      <c r="B225" t="s">
        <v>272</v>
      </c>
      <c r="C225">
        <v>0</v>
      </c>
      <c r="D225">
        <v>0</v>
      </c>
      <c r="E225">
        <v>0</v>
      </c>
    </row>
    <row r="226" spans="1:5" x14ac:dyDescent="0.25">
      <c r="A226">
        <v>110091049</v>
      </c>
      <c r="B226" t="s">
        <v>273</v>
      </c>
      <c r="C226">
        <v>64.88</v>
      </c>
      <c r="D226">
        <v>0</v>
      </c>
      <c r="E226">
        <v>0</v>
      </c>
    </row>
    <row r="227" spans="1:5" x14ac:dyDescent="0.25">
      <c r="A227">
        <v>110091400</v>
      </c>
      <c r="B227" t="s">
        <v>274</v>
      </c>
      <c r="C227">
        <v>0</v>
      </c>
      <c r="D227">
        <v>0</v>
      </c>
      <c r="E227">
        <v>0</v>
      </c>
    </row>
    <row r="228" spans="1:5" x14ac:dyDescent="0.25">
      <c r="A228">
        <v>110101040</v>
      </c>
      <c r="B228" t="s">
        <v>275</v>
      </c>
      <c r="C228">
        <v>0</v>
      </c>
      <c r="D228">
        <v>0</v>
      </c>
      <c r="E228">
        <v>0</v>
      </c>
    </row>
    <row r="229" spans="1:5" x14ac:dyDescent="0.25">
      <c r="A229">
        <v>110101041</v>
      </c>
      <c r="B229" t="s">
        <v>276</v>
      </c>
      <c r="C229">
        <v>0</v>
      </c>
      <c r="D229">
        <v>0</v>
      </c>
      <c r="E229">
        <v>0</v>
      </c>
    </row>
    <row r="230" spans="1:5" x14ac:dyDescent="0.25">
      <c r="A230">
        <v>110101042</v>
      </c>
      <c r="B230" t="s">
        <v>277</v>
      </c>
      <c r="C230">
        <v>0</v>
      </c>
      <c r="D230">
        <v>0</v>
      </c>
      <c r="E230">
        <v>0</v>
      </c>
    </row>
    <row r="231" spans="1:5" x14ac:dyDescent="0.25">
      <c r="A231">
        <v>110101043</v>
      </c>
      <c r="B231" t="s">
        <v>278</v>
      </c>
      <c r="C231">
        <v>0</v>
      </c>
      <c r="D231">
        <v>0</v>
      </c>
      <c r="E231">
        <v>0</v>
      </c>
    </row>
    <row r="232" spans="1:5" x14ac:dyDescent="0.25">
      <c r="A232">
        <v>110101044</v>
      </c>
      <c r="B232" t="s">
        <v>279</v>
      </c>
      <c r="C232">
        <v>0</v>
      </c>
      <c r="D232">
        <v>0</v>
      </c>
      <c r="E232">
        <v>0</v>
      </c>
    </row>
    <row r="233" spans="1:5" x14ac:dyDescent="0.25">
      <c r="A233">
        <v>110101045</v>
      </c>
      <c r="B233" t="s">
        <v>280</v>
      </c>
      <c r="C233">
        <v>0</v>
      </c>
      <c r="D233">
        <v>0</v>
      </c>
      <c r="E233">
        <v>0</v>
      </c>
    </row>
    <row r="234" spans="1:5" x14ac:dyDescent="0.25">
      <c r="A234">
        <v>110101046</v>
      </c>
      <c r="B234" t="s">
        <v>281</v>
      </c>
      <c r="C234">
        <v>0</v>
      </c>
      <c r="D234">
        <v>0</v>
      </c>
      <c r="E234">
        <v>0</v>
      </c>
    </row>
    <row r="235" spans="1:5" x14ac:dyDescent="0.25">
      <c r="A235">
        <v>110101047</v>
      </c>
      <c r="B235" t="s">
        <v>282</v>
      </c>
      <c r="C235">
        <v>0</v>
      </c>
      <c r="D235">
        <v>0</v>
      </c>
      <c r="E235">
        <v>0</v>
      </c>
    </row>
    <row r="236" spans="1:5" x14ac:dyDescent="0.25">
      <c r="A236">
        <v>110101048</v>
      </c>
      <c r="B236" t="s">
        <v>283</v>
      </c>
      <c r="C236">
        <v>0</v>
      </c>
      <c r="D236">
        <v>0</v>
      </c>
      <c r="E236">
        <v>0</v>
      </c>
    </row>
    <row r="237" spans="1:5" x14ac:dyDescent="0.25">
      <c r="A237">
        <v>110101049</v>
      </c>
      <c r="B237" t="s">
        <v>284</v>
      </c>
      <c r="C237">
        <v>0</v>
      </c>
      <c r="D237">
        <v>0</v>
      </c>
      <c r="E237">
        <v>0</v>
      </c>
    </row>
    <row r="238" spans="1:5" x14ac:dyDescent="0.25">
      <c r="A238">
        <v>110101140</v>
      </c>
      <c r="B238" t="s">
        <v>285</v>
      </c>
      <c r="C238">
        <v>0</v>
      </c>
      <c r="D238">
        <v>0</v>
      </c>
      <c r="E238">
        <v>0</v>
      </c>
    </row>
    <row r="239" spans="1:5" x14ac:dyDescent="0.25">
      <c r="A239">
        <v>110101400</v>
      </c>
      <c r="B239" t="s">
        <v>286</v>
      </c>
      <c r="C239">
        <v>0</v>
      </c>
      <c r="D239">
        <v>0</v>
      </c>
      <c r="E239">
        <v>0</v>
      </c>
    </row>
    <row r="240" spans="1:5" x14ac:dyDescent="0.25">
      <c r="A240">
        <v>110110400</v>
      </c>
      <c r="B240" t="s">
        <v>287</v>
      </c>
      <c r="C240">
        <v>0</v>
      </c>
      <c r="D240">
        <v>0</v>
      </c>
      <c r="E240">
        <v>0</v>
      </c>
    </row>
    <row r="241" spans="1:5" x14ac:dyDescent="0.25">
      <c r="A241">
        <v>110111040</v>
      </c>
      <c r="B241" t="s">
        <v>288</v>
      </c>
      <c r="C241">
        <v>280</v>
      </c>
      <c r="D241">
        <v>0</v>
      </c>
      <c r="E241">
        <v>0</v>
      </c>
    </row>
    <row r="242" spans="1:5" x14ac:dyDescent="0.25">
      <c r="A242">
        <v>110111041</v>
      </c>
      <c r="B242" t="s">
        <v>289</v>
      </c>
      <c r="C242">
        <v>1680</v>
      </c>
      <c r="D242">
        <v>0</v>
      </c>
      <c r="E242">
        <v>0</v>
      </c>
    </row>
    <row r="243" spans="1:5" x14ac:dyDescent="0.25">
      <c r="A243">
        <v>110111042</v>
      </c>
      <c r="B243" t="s">
        <v>290</v>
      </c>
      <c r="C243">
        <v>0</v>
      </c>
      <c r="D243">
        <v>0</v>
      </c>
      <c r="E243">
        <v>0</v>
      </c>
    </row>
    <row r="244" spans="1:5" x14ac:dyDescent="0.25">
      <c r="A244">
        <v>110111043</v>
      </c>
      <c r="B244" t="s">
        <v>291</v>
      </c>
      <c r="C244">
        <v>175.82</v>
      </c>
      <c r="D244">
        <v>0</v>
      </c>
      <c r="E244">
        <v>0</v>
      </c>
    </row>
    <row r="245" spans="1:5" x14ac:dyDescent="0.25">
      <c r="A245">
        <v>110111044</v>
      </c>
      <c r="B245" t="s">
        <v>292</v>
      </c>
      <c r="C245">
        <v>0</v>
      </c>
      <c r="D245">
        <v>0</v>
      </c>
      <c r="E245">
        <v>0</v>
      </c>
    </row>
    <row r="246" spans="1:5" x14ac:dyDescent="0.25">
      <c r="A246">
        <v>110111045</v>
      </c>
      <c r="B246" t="s">
        <v>293</v>
      </c>
      <c r="C246">
        <v>0</v>
      </c>
      <c r="D246">
        <v>0</v>
      </c>
      <c r="E246">
        <v>0</v>
      </c>
    </row>
    <row r="247" spans="1:5" x14ac:dyDescent="0.25">
      <c r="A247">
        <v>110111046</v>
      </c>
      <c r="B247" t="s">
        <v>294</v>
      </c>
      <c r="C247">
        <v>180</v>
      </c>
      <c r="D247">
        <v>0</v>
      </c>
      <c r="E247">
        <v>0</v>
      </c>
    </row>
    <row r="248" spans="1:5" x14ac:dyDescent="0.25">
      <c r="A248">
        <v>110111047</v>
      </c>
      <c r="B248" t="s">
        <v>295</v>
      </c>
      <c r="C248">
        <v>0</v>
      </c>
      <c r="D248">
        <v>0</v>
      </c>
      <c r="E248">
        <v>0</v>
      </c>
    </row>
    <row r="249" spans="1:5" x14ac:dyDescent="0.25">
      <c r="A249">
        <v>110111048</v>
      </c>
      <c r="B249" t="s">
        <v>296</v>
      </c>
      <c r="C249">
        <v>0</v>
      </c>
      <c r="D249">
        <v>0</v>
      </c>
      <c r="E249">
        <v>0</v>
      </c>
    </row>
    <row r="250" spans="1:5" x14ac:dyDescent="0.25">
      <c r="A250">
        <v>110111049</v>
      </c>
      <c r="B250" t="s">
        <v>297</v>
      </c>
      <c r="C250">
        <v>358.29</v>
      </c>
      <c r="D250">
        <v>0</v>
      </c>
      <c r="E250">
        <v>0</v>
      </c>
    </row>
    <row r="251" spans="1:5" x14ac:dyDescent="0.25">
      <c r="A251">
        <v>110111400</v>
      </c>
      <c r="B251" t="s">
        <v>298</v>
      </c>
      <c r="C251">
        <v>0</v>
      </c>
      <c r="D251">
        <v>0</v>
      </c>
      <c r="E251">
        <v>0</v>
      </c>
    </row>
    <row r="252" spans="1:5" x14ac:dyDescent="0.25">
      <c r="A252">
        <v>110111500</v>
      </c>
      <c r="B252" t="s">
        <v>299</v>
      </c>
      <c r="C252">
        <v>0</v>
      </c>
      <c r="D252">
        <v>0</v>
      </c>
      <c r="E252">
        <v>0</v>
      </c>
    </row>
    <row r="253" spans="1:5" x14ac:dyDescent="0.25">
      <c r="A253">
        <v>110112432</v>
      </c>
      <c r="B253" t="s">
        <v>300</v>
      </c>
      <c r="C253">
        <v>0</v>
      </c>
      <c r="D253">
        <v>0</v>
      </c>
      <c r="E253">
        <v>0</v>
      </c>
    </row>
    <row r="254" spans="1:5" x14ac:dyDescent="0.25">
      <c r="A254">
        <v>110120400</v>
      </c>
      <c r="B254" t="s">
        <v>301</v>
      </c>
      <c r="C254">
        <v>0</v>
      </c>
      <c r="D254">
        <v>0</v>
      </c>
      <c r="E254">
        <v>0</v>
      </c>
    </row>
    <row r="255" spans="1:5" x14ac:dyDescent="0.25">
      <c r="A255">
        <v>110121040</v>
      </c>
      <c r="B255" t="s">
        <v>302</v>
      </c>
      <c r="C255">
        <v>431.03</v>
      </c>
      <c r="D255">
        <v>0</v>
      </c>
      <c r="E255">
        <v>0</v>
      </c>
    </row>
    <row r="256" spans="1:5" x14ac:dyDescent="0.25">
      <c r="A256">
        <v>110121041</v>
      </c>
      <c r="B256" t="s">
        <v>303</v>
      </c>
      <c r="C256">
        <v>330</v>
      </c>
      <c r="D256">
        <v>0</v>
      </c>
      <c r="E256">
        <v>0</v>
      </c>
    </row>
    <row r="257" spans="1:5" x14ac:dyDescent="0.25">
      <c r="A257">
        <v>110121042</v>
      </c>
      <c r="B257" t="s">
        <v>304</v>
      </c>
      <c r="C257">
        <v>0</v>
      </c>
      <c r="D257">
        <v>0</v>
      </c>
      <c r="E257">
        <v>0</v>
      </c>
    </row>
    <row r="258" spans="1:5" x14ac:dyDescent="0.25">
      <c r="A258">
        <v>110121043</v>
      </c>
      <c r="B258" t="s">
        <v>305</v>
      </c>
      <c r="C258">
        <v>712.4</v>
      </c>
      <c r="D258">
        <v>0</v>
      </c>
      <c r="E258">
        <v>0</v>
      </c>
    </row>
    <row r="259" spans="1:5" x14ac:dyDescent="0.25">
      <c r="A259">
        <v>110121044</v>
      </c>
      <c r="B259" t="s">
        <v>306</v>
      </c>
      <c r="C259">
        <v>190</v>
      </c>
      <c r="D259">
        <v>0</v>
      </c>
      <c r="E259">
        <v>0</v>
      </c>
    </row>
    <row r="260" spans="1:5" x14ac:dyDescent="0.25">
      <c r="A260">
        <v>110121045</v>
      </c>
      <c r="B260" t="s">
        <v>307</v>
      </c>
      <c r="C260">
        <v>0</v>
      </c>
      <c r="D260">
        <v>0</v>
      </c>
      <c r="E260">
        <v>0</v>
      </c>
    </row>
    <row r="261" spans="1:5" x14ac:dyDescent="0.25">
      <c r="A261">
        <v>110121046</v>
      </c>
      <c r="B261" t="s">
        <v>308</v>
      </c>
      <c r="C261">
        <v>220</v>
      </c>
      <c r="D261">
        <v>0</v>
      </c>
      <c r="E261">
        <v>0</v>
      </c>
    </row>
    <row r="262" spans="1:5" x14ac:dyDescent="0.25">
      <c r="A262">
        <v>110121047</v>
      </c>
      <c r="B262" t="s">
        <v>309</v>
      </c>
      <c r="C262">
        <v>619.69000000000005</v>
      </c>
      <c r="D262">
        <v>0</v>
      </c>
      <c r="E262">
        <v>0</v>
      </c>
    </row>
    <row r="263" spans="1:5" x14ac:dyDescent="0.25">
      <c r="A263">
        <v>110121048</v>
      </c>
      <c r="B263" t="s">
        <v>310</v>
      </c>
      <c r="C263">
        <v>0</v>
      </c>
      <c r="D263">
        <v>0</v>
      </c>
      <c r="E263">
        <v>0</v>
      </c>
    </row>
    <row r="264" spans="1:5" x14ac:dyDescent="0.25">
      <c r="A264">
        <v>110121049</v>
      </c>
      <c r="B264" t="s">
        <v>311</v>
      </c>
      <c r="C264">
        <v>475.25</v>
      </c>
      <c r="D264">
        <v>0</v>
      </c>
      <c r="E264">
        <v>0</v>
      </c>
    </row>
    <row r="265" spans="1:5" x14ac:dyDescent="0.25">
      <c r="A265">
        <v>110125902</v>
      </c>
      <c r="B265" t="s">
        <v>312</v>
      </c>
      <c r="C265">
        <v>0</v>
      </c>
      <c r="D265">
        <v>0</v>
      </c>
      <c r="E265">
        <v>0</v>
      </c>
    </row>
    <row r="266" spans="1:5" x14ac:dyDescent="0.25">
      <c r="A266">
        <v>110129054</v>
      </c>
      <c r="B266" t="s">
        <v>313</v>
      </c>
      <c r="C266">
        <v>0</v>
      </c>
      <c r="D266">
        <v>0</v>
      </c>
      <c r="E266">
        <v>0</v>
      </c>
    </row>
    <row r="267" spans="1:5" x14ac:dyDescent="0.25">
      <c r="A267">
        <v>110131040</v>
      </c>
      <c r="B267" t="s">
        <v>314</v>
      </c>
      <c r="C267">
        <v>1901.5</v>
      </c>
      <c r="D267">
        <v>0</v>
      </c>
      <c r="E267">
        <v>0</v>
      </c>
    </row>
    <row r="268" spans="1:5" x14ac:dyDescent="0.25">
      <c r="A268">
        <v>110131041</v>
      </c>
      <c r="B268" t="s">
        <v>315</v>
      </c>
      <c r="C268">
        <v>570</v>
      </c>
      <c r="D268">
        <v>0</v>
      </c>
      <c r="E268">
        <v>0</v>
      </c>
    </row>
    <row r="269" spans="1:5" x14ac:dyDescent="0.25">
      <c r="A269">
        <v>110131042</v>
      </c>
      <c r="B269" t="s">
        <v>316</v>
      </c>
      <c r="C269">
        <v>0</v>
      </c>
      <c r="D269">
        <v>0</v>
      </c>
      <c r="E269">
        <v>0</v>
      </c>
    </row>
    <row r="270" spans="1:5" x14ac:dyDescent="0.25">
      <c r="A270">
        <v>110131043</v>
      </c>
      <c r="B270" t="s">
        <v>317</v>
      </c>
      <c r="C270">
        <v>0</v>
      </c>
      <c r="D270">
        <v>0</v>
      </c>
      <c r="E270">
        <v>0</v>
      </c>
    </row>
    <row r="271" spans="1:5" x14ac:dyDescent="0.25">
      <c r="A271">
        <v>110131044</v>
      </c>
      <c r="B271" t="s">
        <v>318</v>
      </c>
      <c r="C271">
        <v>0</v>
      </c>
      <c r="D271">
        <v>0</v>
      </c>
      <c r="E271">
        <v>0</v>
      </c>
    </row>
    <row r="272" spans="1:5" x14ac:dyDescent="0.25">
      <c r="A272">
        <v>110131045</v>
      </c>
      <c r="B272" t="s">
        <v>319</v>
      </c>
      <c r="C272">
        <v>0</v>
      </c>
      <c r="D272">
        <v>0</v>
      </c>
      <c r="E272">
        <v>0</v>
      </c>
    </row>
    <row r="273" spans="1:5" x14ac:dyDescent="0.25">
      <c r="A273">
        <v>110131046</v>
      </c>
      <c r="B273" t="s">
        <v>320</v>
      </c>
      <c r="C273">
        <v>0</v>
      </c>
      <c r="D273">
        <v>0</v>
      </c>
      <c r="E273">
        <v>0</v>
      </c>
    </row>
    <row r="274" spans="1:5" x14ac:dyDescent="0.25">
      <c r="A274">
        <v>110131047</v>
      </c>
      <c r="B274" t="s">
        <v>321</v>
      </c>
      <c r="C274">
        <v>83.89</v>
      </c>
      <c r="D274">
        <v>0</v>
      </c>
      <c r="E274">
        <v>0</v>
      </c>
    </row>
    <row r="275" spans="1:5" x14ac:dyDescent="0.25">
      <c r="A275">
        <v>110131048</v>
      </c>
      <c r="B275" t="s">
        <v>322</v>
      </c>
      <c r="C275">
        <v>0</v>
      </c>
      <c r="D275">
        <v>0</v>
      </c>
      <c r="E275">
        <v>0</v>
      </c>
    </row>
    <row r="276" spans="1:5" x14ac:dyDescent="0.25">
      <c r="A276">
        <v>110131049</v>
      </c>
      <c r="B276" t="s">
        <v>323</v>
      </c>
      <c r="C276">
        <v>0</v>
      </c>
      <c r="D276">
        <v>0</v>
      </c>
      <c r="E276">
        <v>0</v>
      </c>
    </row>
    <row r="277" spans="1:5" x14ac:dyDescent="0.25">
      <c r="A277">
        <v>110131400</v>
      </c>
      <c r="B277" t="s">
        <v>324</v>
      </c>
      <c r="C277">
        <v>0</v>
      </c>
      <c r="D277">
        <v>0</v>
      </c>
      <c r="E277">
        <v>0</v>
      </c>
    </row>
    <row r="278" spans="1:5" x14ac:dyDescent="0.25">
      <c r="A278">
        <v>110140400</v>
      </c>
      <c r="B278" t="s">
        <v>325</v>
      </c>
      <c r="C278">
        <v>0</v>
      </c>
      <c r="D278">
        <v>0</v>
      </c>
      <c r="E278">
        <v>0</v>
      </c>
    </row>
    <row r="279" spans="1:5" x14ac:dyDescent="0.25">
      <c r="A279">
        <v>110141040</v>
      </c>
      <c r="B279" t="s">
        <v>326</v>
      </c>
      <c r="C279">
        <v>0</v>
      </c>
      <c r="D279">
        <v>0</v>
      </c>
      <c r="E279">
        <v>0</v>
      </c>
    </row>
    <row r="280" spans="1:5" x14ac:dyDescent="0.25">
      <c r="A280">
        <v>110141041</v>
      </c>
      <c r="B280" t="s">
        <v>327</v>
      </c>
      <c r="C280">
        <v>297</v>
      </c>
      <c r="D280">
        <v>0</v>
      </c>
      <c r="E280">
        <v>0</v>
      </c>
    </row>
    <row r="281" spans="1:5" x14ac:dyDescent="0.25">
      <c r="A281">
        <v>110141042</v>
      </c>
      <c r="B281" t="s">
        <v>328</v>
      </c>
      <c r="C281">
        <v>0</v>
      </c>
      <c r="D281">
        <v>0</v>
      </c>
      <c r="E281">
        <v>0</v>
      </c>
    </row>
    <row r="282" spans="1:5" x14ac:dyDescent="0.25">
      <c r="A282">
        <v>110141043</v>
      </c>
      <c r="B282" t="s">
        <v>329</v>
      </c>
      <c r="C282">
        <v>123.65</v>
      </c>
      <c r="D282">
        <v>0</v>
      </c>
      <c r="E282">
        <v>0</v>
      </c>
    </row>
    <row r="283" spans="1:5" x14ac:dyDescent="0.25">
      <c r="A283">
        <v>110141044</v>
      </c>
      <c r="B283" t="s">
        <v>330</v>
      </c>
      <c r="C283">
        <v>154.25</v>
      </c>
      <c r="D283">
        <v>0</v>
      </c>
      <c r="E283">
        <v>0</v>
      </c>
    </row>
    <row r="284" spans="1:5" x14ac:dyDescent="0.25">
      <c r="A284">
        <v>110141045</v>
      </c>
      <c r="B284" t="s">
        <v>331</v>
      </c>
      <c r="C284">
        <v>0</v>
      </c>
      <c r="D284">
        <v>0</v>
      </c>
      <c r="E284">
        <v>0</v>
      </c>
    </row>
    <row r="285" spans="1:5" x14ac:dyDescent="0.25">
      <c r="A285">
        <v>110141046</v>
      </c>
      <c r="B285" t="s">
        <v>332</v>
      </c>
      <c r="C285">
        <v>0</v>
      </c>
      <c r="D285">
        <v>0</v>
      </c>
      <c r="E285">
        <v>0</v>
      </c>
    </row>
    <row r="286" spans="1:5" x14ac:dyDescent="0.25">
      <c r="A286">
        <v>110141047</v>
      </c>
      <c r="B286" t="s">
        <v>333</v>
      </c>
      <c r="C286">
        <v>0</v>
      </c>
      <c r="D286">
        <v>0</v>
      </c>
      <c r="E286">
        <v>0</v>
      </c>
    </row>
    <row r="287" spans="1:5" x14ac:dyDescent="0.25">
      <c r="A287">
        <v>110141048</v>
      </c>
      <c r="B287" t="s">
        <v>334</v>
      </c>
      <c r="C287">
        <v>0</v>
      </c>
      <c r="D287">
        <v>0</v>
      </c>
      <c r="E287">
        <v>0</v>
      </c>
    </row>
    <row r="288" spans="1:5" x14ac:dyDescent="0.25">
      <c r="A288">
        <v>110141049</v>
      </c>
      <c r="B288" t="s">
        <v>335</v>
      </c>
      <c r="C288">
        <v>0</v>
      </c>
      <c r="D288">
        <v>0</v>
      </c>
      <c r="E288">
        <v>0</v>
      </c>
    </row>
    <row r="289" spans="1:5" x14ac:dyDescent="0.25">
      <c r="A289">
        <v>110141400</v>
      </c>
      <c r="B289" t="s">
        <v>336</v>
      </c>
      <c r="C289">
        <v>0</v>
      </c>
      <c r="D289">
        <v>0</v>
      </c>
      <c r="E289">
        <v>0</v>
      </c>
    </row>
    <row r="290" spans="1:5" x14ac:dyDescent="0.25">
      <c r="A290">
        <v>110151040</v>
      </c>
      <c r="B290" t="s">
        <v>337</v>
      </c>
      <c r="C290">
        <v>0</v>
      </c>
      <c r="D290">
        <v>0</v>
      </c>
      <c r="E290">
        <v>0</v>
      </c>
    </row>
    <row r="291" spans="1:5" x14ac:dyDescent="0.25">
      <c r="A291">
        <v>110151041</v>
      </c>
      <c r="B291" t="s">
        <v>338</v>
      </c>
      <c r="C291">
        <v>25</v>
      </c>
      <c r="D291">
        <v>0</v>
      </c>
      <c r="E291">
        <v>0</v>
      </c>
    </row>
    <row r="292" spans="1:5" x14ac:dyDescent="0.25">
      <c r="A292">
        <v>110151042</v>
      </c>
      <c r="B292" t="s">
        <v>339</v>
      </c>
      <c r="C292">
        <v>0</v>
      </c>
      <c r="D292">
        <v>0</v>
      </c>
      <c r="E292">
        <v>0</v>
      </c>
    </row>
    <row r="293" spans="1:5" x14ac:dyDescent="0.25">
      <c r="A293">
        <v>110151043</v>
      </c>
      <c r="B293" t="s">
        <v>340</v>
      </c>
      <c r="C293">
        <v>92.4</v>
      </c>
      <c r="D293">
        <v>0</v>
      </c>
      <c r="E293">
        <v>0</v>
      </c>
    </row>
    <row r="294" spans="1:5" x14ac:dyDescent="0.25">
      <c r="A294">
        <v>110151044</v>
      </c>
      <c r="B294" t="s">
        <v>341</v>
      </c>
      <c r="C294">
        <v>334.38</v>
      </c>
      <c r="D294">
        <v>0</v>
      </c>
      <c r="E294">
        <v>0</v>
      </c>
    </row>
    <row r="295" spans="1:5" x14ac:dyDescent="0.25">
      <c r="A295">
        <v>110151045</v>
      </c>
      <c r="B295" t="s">
        <v>342</v>
      </c>
      <c r="C295">
        <v>0</v>
      </c>
      <c r="D295">
        <v>0</v>
      </c>
      <c r="E295">
        <v>0</v>
      </c>
    </row>
    <row r="296" spans="1:5" x14ac:dyDescent="0.25">
      <c r="A296">
        <v>110151046</v>
      </c>
      <c r="B296" t="s">
        <v>343</v>
      </c>
      <c r="C296">
        <v>0</v>
      </c>
      <c r="D296">
        <v>0</v>
      </c>
      <c r="E296">
        <v>0</v>
      </c>
    </row>
    <row r="297" spans="1:5" x14ac:dyDescent="0.25">
      <c r="A297">
        <v>110151047</v>
      </c>
      <c r="B297" t="s">
        <v>344</v>
      </c>
      <c r="C297">
        <v>0</v>
      </c>
      <c r="D297">
        <v>0</v>
      </c>
      <c r="E297">
        <v>0</v>
      </c>
    </row>
    <row r="298" spans="1:5" x14ac:dyDescent="0.25">
      <c r="A298">
        <v>110151048</v>
      </c>
      <c r="B298" t="s">
        <v>345</v>
      </c>
      <c r="C298">
        <v>0</v>
      </c>
      <c r="D298">
        <v>0</v>
      </c>
      <c r="E298">
        <v>0</v>
      </c>
    </row>
    <row r="299" spans="1:5" x14ac:dyDescent="0.25">
      <c r="A299">
        <v>110151049</v>
      </c>
      <c r="B299" t="s">
        <v>346</v>
      </c>
      <c r="C299">
        <v>24.5</v>
      </c>
      <c r="D299">
        <v>0</v>
      </c>
      <c r="E299">
        <v>0</v>
      </c>
    </row>
    <row r="300" spans="1:5" x14ac:dyDescent="0.25">
      <c r="A300">
        <v>110160400</v>
      </c>
      <c r="B300" t="s">
        <v>347</v>
      </c>
      <c r="C300">
        <v>0</v>
      </c>
      <c r="D300">
        <v>0</v>
      </c>
      <c r="E300">
        <v>0</v>
      </c>
    </row>
    <row r="301" spans="1:5" x14ac:dyDescent="0.25">
      <c r="A301">
        <v>110161040</v>
      </c>
      <c r="B301" t="s">
        <v>348</v>
      </c>
      <c r="C301">
        <v>0</v>
      </c>
      <c r="D301">
        <v>0</v>
      </c>
      <c r="E301">
        <v>0</v>
      </c>
    </row>
    <row r="302" spans="1:5" x14ac:dyDescent="0.25">
      <c r="A302">
        <v>110161041</v>
      </c>
      <c r="B302" t="s">
        <v>349</v>
      </c>
      <c r="C302">
        <v>48.48</v>
      </c>
      <c r="D302">
        <v>0</v>
      </c>
      <c r="E302">
        <v>0</v>
      </c>
    </row>
    <row r="303" spans="1:5" x14ac:dyDescent="0.25">
      <c r="A303">
        <v>110161042</v>
      </c>
      <c r="B303" t="s">
        <v>350</v>
      </c>
      <c r="C303">
        <v>0</v>
      </c>
      <c r="D303">
        <v>0</v>
      </c>
      <c r="E303">
        <v>0</v>
      </c>
    </row>
    <row r="304" spans="1:5" x14ac:dyDescent="0.25">
      <c r="A304">
        <v>110161043</v>
      </c>
      <c r="B304" t="s">
        <v>351</v>
      </c>
      <c r="C304">
        <v>64.95</v>
      </c>
      <c r="D304">
        <v>0</v>
      </c>
      <c r="E304">
        <v>0</v>
      </c>
    </row>
    <row r="305" spans="1:5" x14ac:dyDescent="0.25">
      <c r="A305">
        <v>110161044</v>
      </c>
      <c r="B305" t="s">
        <v>352</v>
      </c>
      <c r="C305">
        <v>0</v>
      </c>
      <c r="D305">
        <v>0</v>
      </c>
      <c r="E305">
        <v>0</v>
      </c>
    </row>
    <row r="306" spans="1:5" x14ac:dyDescent="0.25">
      <c r="A306">
        <v>110161045</v>
      </c>
      <c r="B306" t="s">
        <v>353</v>
      </c>
      <c r="C306">
        <v>0</v>
      </c>
      <c r="D306">
        <v>0</v>
      </c>
      <c r="E306">
        <v>0</v>
      </c>
    </row>
    <row r="307" spans="1:5" x14ac:dyDescent="0.25">
      <c r="A307">
        <v>110161046</v>
      </c>
      <c r="B307" t="s">
        <v>354</v>
      </c>
      <c r="C307">
        <v>60</v>
      </c>
      <c r="D307">
        <v>0</v>
      </c>
      <c r="E307">
        <v>0</v>
      </c>
    </row>
    <row r="308" spans="1:5" x14ac:dyDescent="0.25">
      <c r="A308">
        <v>110161047</v>
      </c>
      <c r="B308" t="s">
        <v>355</v>
      </c>
      <c r="C308">
        <v>557.41999999999996</v>
      </c>
      <c r="D308">
        <v>0</v>
      </c>
      <c r="E308">
        <v>0</v>
      </c>
    </row>
    <row r="309" spans="1:5" x14ac:dyDescent="0.25">
      <c r="A309">
        <v>110161048</v>
      </c>
      <c r="B309" t="s">
        <v>356</v>
      </c>
      <c r="C309">
        <v>0</v>
      </c>
      <c r="D309">
        <v>0</v>
      </c>
      <c r="E309">
        <v>0</v>
      </c>
    </row>
    <row r="310" spans="1:5" x14ac:dyDescent="0.25">
      <c r="A310">
        <v>110161049</v>
      </c>
      <c r="B310" t="s">
        <v>357</v>
      </c>
      <c r="C310">
        <v>222</v>
      </c>
      <c r="D310">
        <v>0</v>
      </c>
      <c r="E310">
        <v>0</v>
      </c>
    </row>
    <row r="311" spans="1:5" x14ac:dyDescent="0.25">
      <c r="A311">
        <v>110161400</v>
      </c>
      <c r="B311" t="s">
        <v>358</v>
      </c>
      <c r="C311">
        <v>0</v>
      </c>
      <c r="D311">
        <v>0</v>
      </c>
      <c r="E311">
        <v>0</v>
      </c>
    </row>
    <row r="312" spans="1:5" x14ac:dyDescent="0.25">
      <c r="A312">
        <v>110169054</v>
      </c>
      <c r="B312" t="s">
        <v>359</v>
      </c>
      <c r="C312">
        <v>0</v>
      </c>
      <c r="D312">
        <v>0</v>
      </c>
      <c r="E312">
        <v>0</v>
      </c>
    </row>
    <row r="313" spans="1:5" x14ac:dyDescent="0.25">
      <c r="A313">
        <v>110170400</v>
      </c>
      <c r="B313" t="s">
        <v>360</v>
      </c>
      <c r="C313">
        <v>0</v>
      </c>
      <c r="D313">
        <v>0</v>
      </c>
      <c r="E313">
        <v>0</v>
      </c>
    </row>
    <row r="314" spans="1:5" x14ac:dyDescent="0.25">
      <c r="A314">
        <v>110171040</v>
      </c>
      <c r="B314" t="s">
        <v>361</v>
      </c>
      <c r="C314">
        <v>343</v>
      </c>
      <c r="D314">
        <v>0</v>
      </c>
      <c r="E314">
        <v>0</v>
      </c>
    </row>
    <row r="315" spans="1:5" x14ac:dyDescent="0.25">
      <c r="A315">
        <v>110171041</v>
      </c>
      <c r="B315" t="s">
        <v>362</v>
      </c>
      <c r="C315">
        <v>-1064</v>
      </c>
      <c r="D315">
        <v>0</v>
      </c>
      <c r="E315">
        <v>0</v>
      </c>
    </row>
    <row r="316" spans="1:5" x14ac:dyDescent="0.25">
      <c r="A316">
        <v>110171042</v>
      </c>
      <c r="B316" t="s">
        <v>363</v>
      </c>
      <c r="C316">
        <v>3796</v>
      </c>
      <c r="D316">
        <v>0</v>
      </c>
      <c r="E316">
        <v>0</v>
      </c>
    </row>
    <row r="317" spans="1:5" x14ac:dyDescent="0.25">
      <c r="A317">
        <v>110171043</v>
      </c>
      <c r="B317" t="s">
        <v>364</v>
      </c>
      <c r="C317">
        <v>2193.7600000000002</v>
      </c>
      <c r="D317">
        <v>0</v>
      </c>
      <c r="E317">
        <v>0</v>
      </c>
    </row>
    <row r="318" spans="1:5" x14ac:dyDescent="0.25">
      <c r="A318">
        <v>110171044</v>
      </c>
      <c r="B318" t="s">
        <v>365</v>
      </c>
      <c r="C318">
        <v>0</v>
      </c>
      <c r="D318">
        <v>0</v>
      </c>
      <c r="E318">
        <v>0</v>
      </c>
    </row>
    <row r="319" spans="1:5" x14ac:dyDescent="0.25">
      <c r="A319">
        <v>110171045</v>
      </c>
      <c r="B319" t="s">
        <v>366</v>
      </c>
      <c r="C319">
        <v>0</v>
      </c>
      <c r="D319">
        <v>0</v>
      </c>
      <c r="E319">
        <v>0</v>
      </c>
    </row>
    <row r="320" spans="1:5" x14ac:dyDescent="0.25">
      <c r="A320">
        <v>110171046</v>
      </c>
      <c r="B320" t="s">
        <v>367</v>
      </c>
      <c r="C320">
        <v>0</v>
      </c>
      <c r="D320">
        <v>0</v>
      </c>
      <c r="E320">
        <v>0</v>
      </c>
    </row>
    <row r="321" spans="1:5" x14ac:dyDescent="0.25">
      <c r="A321">
        <v>110171047</v>
      </c>
      <c r="B321" t="s">
        <v>368</v>
      </c>
      <c r="C321">
        <v>138.81</v>
      </c>
      <c r="D321">
        <v>0</v>
      </c>
      <c r="E321">
        <v>0</v>
      </c>
    </row>
    <row r="322" spans="1:5" x14ac:dyDescent="0.25">
      <c r="A322">
        <v>110171048</v>
      </c>
      <c r="B322" t="s">
        <v>369</v>
      </c>
      <c r="C322">
        <v>0</v>
      </c>
      <c r="D322">
        <v>0</v>
      </c>
      <c r="E322">
        <v>0</v>
      </c>
    </row>
    <row r="323" spans="1:5" x14ac:dyDescent="0.25">
      <c r="A323">
        <v>110171049</v>
      </c>
      <c r="B323" t="s">
        <v>370</v>
      </c>
      <c r="C323">
        <v>83.38</v>
      </c>
      <c r="D323">
        <v>0</v>
      </c>
      <c r="E323">
        <v>0</v>
      </c>
    </row>
    <row r="324" spans="1:5" x14ac:dyDescent="0.25">
      <c r="A324">
        <v>110171052</v>
      </c>
      <c r="B324" t="s">
        <v>371</v>
      </c>
      <c r="C324">
        <v>0</v>
      </c>
      <c r="D324">
        <v>0</v>
      </c>
      <c r="E324">
        <v>0</v>
      </c>
    </row>
    <row r="325" spans="1:5" x14ac:dyDescent="0.25">
      <c r="A325">
        <v>110171135</v>
      </c>
      <c r="B325" t="s">
        <v>372</v>
      </c>
      <c r="C325">
        <v>0</v>
      </c>
      <c r="D325">
        <v>0</v>
      </c>
      <c r="E325">
        <v>0</v>
      </c>
    </row>
    <row r="326" spans="1:5" x14ac:dyDescent="0.25">
      <c r="A326">
        <v>110181040</v>
      </c>
      <c r="B326" t="s">
        <v>373</v>
      </c>
      <c r="C326">
        <v>0</v>
      </c>
      <c r="D326">
        <v>0</v>
      </c>
      <c r="E326">
        <v>0</v>
      </c>
    </row>
    <row r="327" spans="1:5" x14ac:dyDescent="0.25">
      <c r="A327">
        <v>110181041</v>
      </c>
      <c r="B327" t="s">
        <v>374</v>
      </c>
      <c r="C327">
        <v>0</v>
      </c>
      <c r="D327">
        <v>0</v>
      </c>
      <c r="E327">
        <v>0</v>
      </c>
    </row>
    <row r="328" spans="1:5" x14ac:dyDescent="0.25">
      <c r="A328">
        <v>110181042</v>
      </c>
      <c r="B328" t="s">
        <v>375</v>
      </c>
      <c r="C328">
        <v>0</v>
      </c>
      <c r="D328">
        <v>0</v>
      </c>
      <c r="E328">
        <v>0</v>
      </c>
    </row>
    <row r="329" spans="1:5" x14ac:dyDescent="0.25">
      <c r="A329">
        <v>110181043</v>
      </c>
      <c r="B329" t="s">
        <v>376</v>
      </c>
      <c r="C329">
        <v>0</v>
      </c>
      <c r="D329">
        <v>0</v>
      </c>
      <c r="E329">
        <v>0</v>
      </c>
    </row>
    <row r="330" spans="1:5" x14ac:dyDescent="0.25">
      <c r="A330">
        <v>110181044</v>
      </c>
      <c r="B330" t="s">
        <v>377</v>
      </c>
      <c r="C330">
        <v>0</v>
      </c>
      <c r="D330">
        <v>0</v>
      </c>
      <c r="E330">
        <v>0</v>
      </c>
    </row>
    <row r="331" spans="1:5" x14ac:dyDescent="0.25">
      <c r="A331">
        <v>110181045</v>
      </c>
      <c r="B331" t="s">
        <v>378</v>
      </c>
      <c r="C331">
        <v>0</v>
      </c>
      <c r="D331">
        <v>0</v>
      </c>
      <c r="E331">
        <v>0</v>
      </c>
    </row>
    <row r="332" spans="1:5" x14ac:dyDescent="0.25">
      <c r="A332">
        <v>110181046</v>
      </c>
      <c r="B332" t="s">
        <v>379</v>
      </c>
      <c r="C332">
        <v>0</v>
      </c>
      <c r="D332">
        <v>0</v>
      </c>
      <c r="E332">
        <v>0</v>
      </c>
    </row>
    <row r="333" spans="1:5" x14ac:dyDescent="0.25">
      <c r="A333">
        <v>110181047</v>
      </c>
      <c r="B333" t="s">
        <v>380</v>
      </c>
      <c r="C333">
        <v>0</v>
      </c>
      <c r="D333">
        <v>0</v>
      </c>
      <c r="E333">
        <v>0</v>
      </c>
    </row>
    <row r="334" spans="1:5" x14ac:dyDescent="0.25">
      <c r="A334">
        <v>110181048</v>
      </c>
      <c r="B334" t="s">
        <v>381</v>
      </c>
      <c r="C334">
        <v>0</v>
      </c>
      <c r="D334">
        <v>0</v>
      </c>
      <c r="E334">
        <v>0</v>
      </c>
    </row>
    <row r="335" spans="1:5" x14ac:dyDescent="0.25">
      <c r="A335">
        <v>110181049</v>
      </c>
      <c r="B335" t="s">
        <v>382</v>
      </c>
      <c r="C335">
        <v>0</v>
      </c>
      <c r="D335">
        <v>0</v>
      </c>
      <c r="E335">
        <v>0</v>
      </c>
    </row>
    <row r="336" spans="1:5" x14ac:dyDescent="0.25">
      <c r="A336">
        <v>110181400</v>
      </c>
      <c r="B336" t="s">
        <v>383</v>
      </c>
      <c r="C336">
        <v>0</v>
      </c>
      <c r="D336">
        <v>0</v>
      </c>
      <c r="E336">
        <v>0</v>
      </c>
    </row>
    <row r="337" spans="1:5" x14ac:dyDescent="0.25">
      <c r="A337">
        <v>110191040</v>
      </c>
      <c r="B337" t="s">
        <v>384</v>
      </c>
      <c r="C337">
        <v>0</v>
      </c>
      <c r="D337">
        <v>0</v>
      </c>
      <c r="E337">
        <v>0</v>
      </c>
    </row>
    <row r="338" spans="1:5" x14ac:dyDescent="0.25">
      <c r="A338">
        <v>110191041</v>
      </c>
      <c r="B338" t="s">
        <v>385</v>
      </c>
      <c r="C338">
        <v>30</v>
      </c>
      <c r="D338">
        <v>0</v>
      </c>
      <c r="E338">
        <v>0</v>
      </c>
    </row>
    <row r="339" spans="1:5" x14ac:dyDescent="0.25">
      <c r="A339">
        <v>110191042</v>
      </c>
      <c r="B339" t="s">
        <v>386</v>
      </c>
      <c r="C339">
        <v>0</v>
      </c>
      <c r="D339">
        <v>0</v>
      </c>
      <c r="E339">
        <v>0</v>
      </c>
    </row>
    <row r="340" spans="1:5" x14ac:dyDescent="0.25">
      <c r="A340">
        <v>110191043</v>
      </c>
      <c r="B340" t="s">
        <v>387</v>
      </c>
      <c r="C340">
        <v>99.9</v>
      </c>
      <c r="D340">
        <v>0</v>
      </c>
      <c r="E340">
        <v>0</v>
      </c>
    </row>
    <row r="341" spans="1:5" x14ac:dyDescent="0.25">
      <c r="A341">
        <v>110191044</v>
      </c>
      <c r="B341" t="s">
        <v>388</v>
      </c>
      <c r="C341">
        <v>0</v>
      </c>
      <c r="D341">
        <v>0</v>
      </c>
      <c r="E341">
        <v>0</v>
      </c>
    </row>
    <row r="342" spans="1:5" x14ac:dyDescent="0.25">
      <c r="A342">
        <v>110191045</v>
      </c>
      <c r="B342" t="s">
        <v>389</v>
      </c>
      <c r="C342">
        <v>0</v>
      </c>
      <c r="D342">
        <v>0</v>
      </c>
      <c r="E342">
        <v>0</v>
      </c>
    </row>
    <row r="343" spans="1:5" x14ac:dyDescent="0.25">
      <c r="A343">
        <v>110191046</v>
      </c>
      <c r="B343" t="s">
        <v>390</v>
      </c>
      <c r="C343">
        <v>520</v>
      </c>
      <c r="D343">
        <v>0</v>
      </c>
      <c r="E343">
        <v>0</v>
      </c>
    </row>
    <row r="344" spans="1:5" x14ac:dyDescent="0.25">
      <c r="A344">
        <v>110191047</v>
      </c>
      <c r="B344" t="s">
        <v>391</v>
      </c>
      <c r="C344">
        <v>0</v>
      </c>
      <c r="D344">
        <v>0</v>
      </c>
      <c r="E344">
        <v>0</v>
      </c>
    </row>
    <row r="345" spans="1:5" x14ac:dyDescent="0.25">
      <c r="A345">
        <v>110191048</v>
      </c>
      <c r="B345" t="s">
        <v>392</v>
      </c>
      <c r="C345">
        <v>0</v>
      </c>
      <c r="D345">
        <v>0</v>
      </c>
      <c r="E345">
        <v>0</v>
      </c>
    </row>
    <row r="346" spans="1:5" x14ac:dyDescent="0.25">
      <c r="A346">
        <v>110191049</v>
      </c>
      <c r="B346" t="s">
        <v>393</v>
      </c>
      <c r="C346">
        <v>190.25</v>
      </c>
      <c r="D346">
        <v>0</v>
      </c>
      <c r="E346">
        <v>0</v>
      </c>
    </row>
    <row r="347" spans="1:5" x14ac:dyDescent="0.25">
      <c r="A347">
        <v>110191400</v>
      </c>
      <c r="B347" t="s">
        <v>394</v>
      </c>
      <c r="C347">
        <v>0</v>
      </c>
      <c r="D347">
        <v>0</v>
      </c>
      <c r="E347">
        <v>0</v>
      </c>
    </row>
    <row r="348" spans="1:5" x14ac:dyDescent="0.25">
      <c r="A348">
        <v>110200400</v>
      </c>
      <c r="B348" t="s">
        <v>395</v>
      </c>
      <c r="C348">
        <v>0</v>
      </c>
      <c r="D348">
        <v>0</v>
      </c>
      <c r="E348">
        <v>0</v>
      </c>
    </row>
    <row r="349" spans="1:5" x14ac:dyDescent="0.25">
      <c r="A349">
        <v>110201040</v>
      </c>
      <c r="B349" t="s">
        <v>396</v>
      </c>
      <c r="C349">
        <v>90</v>
      </c>
      <c r="D349">
        <v>0</v>
      </c>
      <c r="E349">
        <v>0</v>
      </c>
    </row>
    <row r="350" spans="1:5" x14ac:dyDescent="0.25">
      <c r="A350">
        <v>110201041</v>
      </c>
      <c r="B350" t="s">
        <v>397</v>
      </c>
      <c r="C350">
        <v>-260</v>
      </c>
      <c r="D350">
        <v>0</v>
      </c>
      <c r="E350">
        <v>0</v>
      </c>
    </row>
    <row r="351" spans="1:5" x14ac:dyDescent="0.25">
      <c r="A351">
        <v>110201042</v>
      </c>
      <c r="B351" t="s">
        <v>398</v>
      </c>
      <c r="C351">
        <v>257.87</v>
      </c>
      <c r="D351">
        <v>0</v>
      </c>
      <c r="E351">
        <v>0</v>
      </c>
    </row>
    <row r="352" spans="1:5" x14ac:dyDescent="0.25">
      <c r="A352">
        <v>110201043</v>
      </c>
      <c r="B352" t="s">
        <v>399</v>
      </c>
      <c r="C352">
        <v>1570.01</v>
      </c>
      <c r="D352">
        <v>0</v>
      </c>
      <c r="E352">
        <v>0</v>
      </c>
    </row>
    <row r="353" spans="1:5" x14ac:dyDescent="0.25">
      <c r="A353">
        <v>110201044</v>
      </c>
      <c r="B353" t="s">
        <v>400</v>
      </c>
      <c r="C353">
        <v>52.88</v>
      </c>
      <c r="D353">
        <v>0</v>
      </c>
      <c r="E353">
        <v>0</v>
      </c>
    </row>
    <row r="354" spans="1:5" x14ac:dyDescent="0.25">
      <c r="A354">
        <v>110201045</v>
      </c>
      <c r="B354" t="s">
        <v>401</v>
      </c>
      <c r="C354">
        <v>0</v>
      </c>
      <c r="D354">
        <v>0</v>
      </c>
      <c r="E354">
        <v>0</v>
      </c>
    </row>
    <row r="355" spans="1:5" x14ac:dyDescent="0.25">
      <c r="A355">
        <v>110201046</v>
      </c>
      <c r="B355" t="s">
        <v>402</v>
      </c>
      <c r="C355">
        <v>0</v>
      </c>
      <c r="D355">
        <v>0</v>
      </c>
      <c r="E355">
        <v>0</v>
      </c>
    </row>
    <row r="356" spans="1:5" x14ac:dyDescent="0.25">
      <c r="A356">
        <v>110201047</v>
      </c>
      <c r="B356" t="s">
        <v>403</v>
      </c>
      <c r="C356">
        <v>140</v>
      </c>
      <c r="D356">
        <v>0</v>
      </c>
      <c r="E356">
        <v>0</v>
      </c>
    </row>
    <row r="357" spans="1:5" x14ac:dyDescent="0.25">
      <c r="A357">
        <v>110201048</v>
      </c>
      <c r="B357" t="s">
        <v>404</v>
      </c>
      <c r="C357">
        <v>0</v>
      </c>
      <c r="D357">
        <v>0</v>
      </c>
      <c r="E357">
        <v>0</v>
      </c>
    </row>
    <row r="358" spans="1:5" x14ac:dyDescent="0.25">
      <c r="A358">
        <v>110201049</v>
      </c>
      <c r="B358" t="s">
        <v>405</v>
      </c>
      <c r="C358">
        <v>0</v>
      </c>
      <c r="D358">
        <v>0</v>
      </c>
      <c r="E358">
        <v>0</v>
      </c>
    </row>
    <row r="359" spans="1:5" x14ac:dyDescent="0.25">
      <c r="A359">
        <v>110201500</v>
      </c>
      <c r="B359" t="s">
        <v>406</v>
      </c>
      <c r="C359">
        <v>0</v>
      </c>
      <c r="D359">
        <v>0</v>
      </c>
      <c r="E359">
        <v>0</v>
      </c>
    </row>
    <row r="360" spans="1:5" x14ac:dyDescent="0.25">
      <c r="A360">
        <v>110204610</v>
      </c>
      <c r="B360" t="s">
        <v>407</v>
      </c>
      <c r="C360">
        <v>0</v>
      </c>
      <c r="D360">
        <v>0</v>
      </c>
      <c r="E360">
        <v>0</v>
      </c>
    </row>
    <row r="361" spans="1:5" x14ac:dyDescent="0.25">
      <c r="A361">
        <v>110204611</v>
      </c>
      <c r="B361" t="s">
        <v>408</v>
      </c>
      <c r="C361">
        <v>0</v>
      </c>
      <c r="D361">
        <v>0</v>
      </c>
      <c r="E361">
        <v>0</v>
      </c>
    </row>
    <row r="362" spans="1:5" x14ac:dyDescent="0.25">
      <c r="A362">
        <v>110211040</v>
      </c>
      <c r="B362" t="s">
        <v>409</v>
      </c>
      <c r="C362">
        <v>0</v>
      </c>
      <c r="D362">
        <v>0</v>
      </c>
      <c r="E362">
        <v>0</v>
      </c>
    </row>
    <row r="363" spans="1:5" x14ac:dyDescent="0.25">
      <c r="A363">
        <v>110211041</v>
      </c>
      <c r="B363" t="s">
        <v>410</v>
      </c>
      <c r="C363">
        <v>0</v>
      </c>
      <c r="D363">
        <v>0</v>
      </c>
      <c r="E363">
        <v>0</v>
      </c>
    </row>
    <row r="364" spans="1:5" x14ac:dyDescent="0.25">
      <c r="A364">
        <v>110211042</v>
      </c>
      <c r="B364" t="s">
        <v>411</v>
      </c>
      <c r="C364">
        <v>0</v>
      </c>
      <c r="D364">
        <v>0</v>
      </c>
      <c r="E364">
        <v>0</v>
      </c>
    </row>
    <row r="365" spans="1:5" x14ac:dyDescent="0.25">
      <c r="A365">
        <v>110211043</v>
      </c>
      <c r="B365" t="s">
        <v>412</v>
      </c>
      <c r="C365">
        <v>104.7</v>
      </c>
      <c r="D365">
        <v>0</v>
      </c>
      <c r="E365">
        <v>0</v>
      </c>
    </row>
    <row r="366" spans="1:5" x14ac:dyDescent="0.25">
      <c r="A366">
        <v>110211044</v>
      </c>
      <c r="B366" t="s">
        <v>413</v>
      </c>
      <c r="C366">
        <v>0</v>
      </c>
      <c r="D366">
        <v>0</v>
      </c>
      <c r="E366">
        <v>0</v>
      </c>
    </row>
    <row r="367" spans="1:5" x14ac:dyDescent="0.25">
      <c r="A367">
        <v>110211045</v>
      </c>
      <c r="B367" t="s">
        <v>414</v>
      </c>
      <c r="C367">
        <v>0</v>
      </c>
      <c r="D367">
        <v>0</v>
      </c>
      <c r="E367">
        <v>0</v>
      </c>
    </row>
    <row r="368" spans="1:5" x14ac:dyDescent="0.25">
      <c r="A368">
        <v>110211046</v>
      </c>
      <c r="B368" t="s">
        <v>415</v>
      </c>
      <c r="C368">
        <v>0</v>
      </c>
      <c r="D368">
        <v>0</v>
      </c>
      <c r="E368">
        <v>0</v>
      </c>
    </row>
    <row r="369" spans="1:5" x14ac:dyDescent="0.25">
      <c r="A369">
        <v>110211047</v>
      </c>
      <c r="B369" t="s">
        <v>416</v>
      </c>
      <c r="C369">
        <v>0</v>
      </c>
      <c r="D369">
        <v>0</v>
      </c>
      <c r="E369">
        <v>0</v>
      </c>
    </row>
    <row r="370" spans="1:5" x14ac:dyDescent="0.25">
      <c r="A370">
        <v>110211048</v>
      </c>
      <c r="B370" t="s">
        <v>417</v>
      </c>
      <c r="C370">
        <v>0</v>
      </c>
      <c r="D370">
        <v>0</v>
      </c>
      <c r="E370">
        <v>0</v>
      </c>
    </row>
    <row r="371" spans="1:5" x14ac:dyDescent="0.25">
      <c r="A371">
        <v>110211049</v>
      </c>
      <c r="B371" t="s">
        <v>418</v>
      </c>
      <c r="C371">
        <v>0</v>
      </c>
      <c r="D371">
        <v>0</v>
      </c>
      <c r="E371">
        <v>0</v>
      </c>
    </row>
    <row r="372" spans="1:5" x14ac:dyDescent="0.25">
      <c r="A372">
        <v>115010100</v>
      </c>
      <c r="B372" t="s">
        <v>419</v>
      </c>
      <c r="C372">
        <v>0</v>
      </c>
      <c r="D372">
        <v>0</v>
      </c>
      <c r="E372">
        <v>0</v>
      </c>
    </row>
    <row r="373" spans="1:5" x14ac:dyDescent="0.25">
      <c r="A373">
        <v>115010101</v>
      </c>
      <c r="B373" t="s">
        <v>420</v>
      </c>
      <c r="C373">
        <v>0</v>
      </c>
      <c r="D373">
        <v>0</v>
      </c>
      <c r="E373">
        <v>0</v>
      </c>
    </row>
    <row r="374" spans="1:5" x14ac:dyDescent="0.25">
      <c r="A374">
        <v>115010102</v>
      </c>
      <c r="B374" t="s">
        <v>421</v>
      </c>
      <c r="C374">
        <v>0</v>
      </c>
      <c r="D374">
        <v>0</v>
      </c>
      <c r="E374">
        <v>0</v>
      </c>
    </row>
    <row r="375" spans="1:5" x14ac:dyDescent="0.25">
      <c r="A375">
        <v>115010120</v>
      </c>
      <c r="B375" t="s">
        <v>422</v>
      </c>
      <c r="C375">
        <v>0</v>
      </c>
      <c r="D375">
        <v>0</v>
      </c>
      <c r="E375">
        <v>0</v>
      </c>
    </row>
    <row r="376" spans="1:5" x14ac:dyDescent="0.25">
      <c r="A376">
        <v>115010150</v>
      </c>
      <c r="B376" t="s">
        <v>423</v>
      </c>
      <c r="C376">
        <v>0</v>
      </c>
      <c r="D376">
        <v>0</v>
      </c>
      <c r="E376">
        <v>0</v>
      </c>
    </row>
    <row r="377" spans="1:5" x14ac:dyDescent="0.25">
      <c r="A377">
        <v>115010200</v>
      </c>
      <c r="B377" t="s">
        <v>424</v>
      </c>
      <c r="C377">
        <v>0</v>
      </c>
      <c r="D377">
        <v>0</v>
      </c>
      <c r="E377">
        <v>0</v>
      </c>
    </row>
    <row r="378" spans="1:5" x14ac:dyDescent="0.25">
      <c r="A378">
        <v>115010700</v>
      </c>
      <c r="B378" t="s">
        <v>425</v>
      </c>
      <c r="C378">
        <v>0</v>
      </c>
      <c r="D378">
        <v>0</v>
      </c>
      <c r="E378">
        <v>0</v>
      </c>
    </row>
    <row r="379" spans="1:5" x14ac:dyDescent="0.25">
      <c r="A379">
        <v>115010930</v>
      </c>
      <c r="B379" t="s">
        <v>426</v>
      </c>
      <c r="C379">
        <v>0</v>
      </c>
      <c r="D379">
        <v>0</v>
      </c>
      <c r="E379">
        <v>0</v>
      </c>
    </row>
    <row r="380" spans="1:5" x14ac:dyDescent="0.25">
      <c r="A380">
        <v>115011140</v>
      </c>
      <c r="B380" t="s">
        <v>427</v>
      </c>
      <c r="C380">
        <v>582.23</v>
      </c>
      <c r="D380">
        <v>500</v>
      </c>
      <c r="E380">
        <v>0</v>
      </c>
    </row>
    <row r="381" spans="1:5" x14ac:dyDescent="0.25">
      <c r="A381">
        <v>115011149</v>
      </c>
      <c r="B381" t="s">
        <v>428</v>
      </c>
      <c r="C381">
        <v>0</v>
      </c>
      <c r="D381">
        <v>0</v>
      </c>
      <c r="E381">
        <v>0</v>
      </c>
    </row>
    <row r="382" spans="1:5" x14ac:dyDescent="0.25">
      <c r="A382">
        <v>115011400</v>
      </c>
      <c r="B382" t="s">
        <v>429</v>
      </c>
      <c r="C382">
        <v>0</v>
      </c>
      <c r="D382">
        <v>0</v>
      </c>
      <c r="E382">
        <v>0</v>
      </c>
    </row>
    <row r="383" spans="1:5" x14ac:dyDescent="0.25">
      <c r="A383">
        <v>115011401</v>
      </c>
      <c r="B383" t="s">
        <v>430</v>
      </c>
      <c r="C383">
        <v>10846.8</v>
      </c>
      <c r="D383">
        <v>11375</v>
      </c>
      <c r="E383">
        <v>0</v>
      </c>
    </row>
    <row r="384" spans="1:5" x14ac:dyDescent="0.25">
      <c r="A384">
        <v>115011500</v>
      </c>
      <c r="B384" t="s">
        <v>431</v>
      </c>
      <c r="C384">
        <v>0</v>
      </c>
      <c r="D384">
        <v>0</v>
      </c>
      <c r="E384">
        <v>0</v>
      </c>
    </row>
    <row r="385" spans="1:5" x14ac:dyDescent="0.25">
      <c r="A385">
        <v>115011501</v>
      </c>
      <c r="B385" t="s">
        <v>432</v>
      </c>
      <c r="C385">
        <v>0</v>
      </c>
      <c r="D385">
        <v>0</v>
      </c>
      <c r="E385">
        <v>0</v>
      </c>
    </row>
    <row r="386" spans="1:5" x14ac:dyDescent="0.25">
      <c r="A386">
        <v>115011502</v>
      </c>
      <c r="B386" t="s">
        <v>433</v>
      </c>
      <c r="C386">
        <v>0</v>
      </c>
      <c r="D386">
        <v>0</v>
      </c>
      <c r="E386">
        <v>0</v>
      </c>
    </row>
    <row r="387" spans="1:5" x14ac:dyDescent="0.25">
      <c r="A387">
        <v>115011620</v>
      </c>
      <c r="B387" t="s">
        <v>434</v>
      </c>
      <c r="C387">
        <v>22.05</v>
      </c>
      <c r="D387">
        <v>250</v>
      </c>
      <c r="E387">
        <v>0</v>
      </c>
    </row>
    <row r="388" spans="1:5" x14ac:dyDescent="0.25">
      <c r="A388">
        <v>115012000</v>
      </c>
      <c r="B388" t="s">
        <v>435</v>
      </c>
      <c r="C388">
        <v>0</v>
      </c>
      <c r="D388">
        <v>75</v>
      </c>
      <c r="E388">
        <v>0</v>
      </c>
    </row>
    <row r="389" spans="1:5" x14ac:dyDescent="0.25">
      <c r="A389">
        <v>115012016</v>
      </c>
      <c r="B389" t="s">
        <v>436</v>
      </c>
      <c r="C389">
        <v>154.5</v>
      </c>
      <c r="D389">
        <v>0</v>
      </c>
      <c r="E389">
        <v>0</v>
      </c>
    </row>
    <row r="390" spans="1:5" x14ac:dyDescent="0.25">
      <c r="A390">
        <v>115012437</v>
      </c>
      <c r="B390" t="s">
        <v>437</v>
      </c>
      <c r="C390">
        <v>0</v>
      </c>
      <c r="D390">
        <v>0</v>
      </c>
      <c r="E390">
        <v>0</v>
      </c>
    </row>
    <row r="391" spans="1:5" x14ac:dyDescent="0.25">
      <c r="A391">
        <v>115012471</v>
      </c>
      <c r="B391" t="s">
        <v>438</v>
      </c>
      <c r="C391">
        <v>1866.32</v>
      </c>
      <c r="D391">
        <v>0</v>
      </c>
      <c r="E391">
        <v>0</v>
      </c>
    </row>
    <row r="392" spans="1:5" x14ac:dyDescent="0.25">
      <c r="A392">
        <v>115012502</v>
      </c>
      <c r="B392" t="s">
        <v>439</v>
      </c>
      <c r="C392">
        <v>0</v>
      </c>
      <c r="D392">
        <v>0</v>
      </c>
      <c r="E392">
        <v>0</v>
      </c>
    </row>
    <row r="393" spans="1:5" x14ac:dyDescent="0.25">
      <c r="A393">
        <v>115012510</v>
      </c>
      <c r="B393" t="s">
        <v>440</v>
      </c>
      <c r="C393">
        <v>0</v>
      </c>
      <c r="D393">
        <v>0</v>
      </c>
      <c r="E393">
        <v>0</v>
      </c>
    </row>
    <row r="394" spans="1:5" x14ac:dyDescent="0.25">
      <c r="A394">
        <v>115012703</v>
      </c>
      <c r="B394" t="s">
        <v>441</v>
      </c>
      <c r="C394">
        <v>0</v>
      </c>
      <c r="D394">
        <v>225</v>
      </c>
      <c r="E394">
        <v>0</v>
      </c>
    </row>
    <row r="395" spans="1:5" x14ac:dyDescent="0.25">
      <c r="A395">
        <v>115012706</v>
      </c>
      <c r="B395" t="s">
        <v>442</v>
      </c>
      <c r="C395">
        <v>0</v>
      </c>
      <c r="D395">
        <v>0</v>
      </c>
      <c r="E395">
        <v>0</v>
      </c>
    </row>
    <row r="396" spans="1:5" x14ac:dyDescent="0.25">
      <c r="A396">
        <v>115012711</v>
      </c>
      <c r="B396" t="s">
        <v>443</v>
      </c>
      <c r="C396">
        <v>0</v>
      </c>
      <c r="D396">
        <v>100</v>
      </c>
      <c r="E396">
        <v>0</v>
      </c>
    </row>
    <row r="397" spans="1:5" x14ac:dyDescent="0.25">
      <c r="A397">
        <v>115012713</v>
      </c>
      <c r="B397" t="s">
        <v>444</v>
      </c>
      <c r="C397">
        <v>0</v>
      </c>
      <c r="D397">
        <v>0</v>
      </c>
      <c r="E397">
        <v>0</v>
      </c>
    </row>
    <row r="398" spans="1:5" x14ac:dyDescent="0.25">
      <c r="A398">
        <v>115012900</v>
      </c>
      <c r="B398" t="s">
        <v>445</v>
      </c>
      <c r="C398">
        <v>0</v>
      </c>
      <c r="D398">
        <v>0</v>
      </c>
      <c r="E398">
        <v>0</v>
      </c>
    </row>
    <row r="399" spans="1:5" x14ac:dyDescent="0.25">
      <c r="A399">
        <v>115014610</v>
      </c>
      <c r="B399" t="s">
        <v>446</v>
      </c>
      <c r="C399">
        <v>0</v>
      </c>
      <c r="D399">
        <v>0</v>
      </c>
      <c r="E399">
        <v>0</v>
      </c>
    </row>
    <row r="400" spans="1:5" x14ac:dyDescent="0.25">
      <c r="A400">
        <v>115014611</v>
      </c>
      <c r="B400" t="s">
        <v>447</v>
      </c>
      <c r="C400">
        <v>0</v>
      </c>
      <c r="D400">
        <v>0</v>
      </c>
      <c r="E400">
        <v>0</v>
      </c>
    </row>
    <row r="401" spans="1:5" x14ac:dyDescent="0.25">
      <c r="A401">
        <v>115014622</v>
      </c>
      <c r="B401" t="s">
        <v>448</v>
      </c>
      <c r="C401">
        <v>0</v>
      </c>
      <c r="D401">
        <v>0</v>
      </c>
      <c r="E401">
        <v>0</v>
      </c>
    </row>
    <row r="402" spans="1:5" x14ac:dyDescent="0.25">
      <c r="A402">
        <v>115019075</v>
      </c>
      <c r="B402" t="s">
        <v>449</v>
      </c>
      <c r="C402">
        <v>0</v>
      </c>
      <c r="D402">
        <v>0</v>
      </c>
      <c r="E402">
        <v>0</v>
      </c>
    </row>
    <row r="403" spans="1:5" x14ac:dyDescent="0.25">
      <c r="A403">
        <v>115019077</v>
      </c>
      <c r="B403" t="s">
        <v>450</v>
      </c>
      <c r="C403">
        <v>0</v>
      </c>
      <c r="D403">
        <v>0</v>
      </c>
      <c r="E403">
        <v>0</v>
      </c>
    </row>
    <row r="404" spans="1:5" x14ac:dyDescent="0.25">
      <c r="A404">
        <v>115019552</v>
      </c>
      <c r="B404" t="s">
        <v>451</v>
      </c>
      <c r="C404">
        <v>0</v>
      </c>
      <c r="D404">
        <v>-50</v>
      </c>
      <c r="E404">
        <v>0</v>
      </c>
    </row>
    <row r="405" spans="1:5" x14ac:dyDescent="0.25">
      <c r="A405">
        <v>115019554</v>
      </c>
      <c r="B405" t="s">
        <v>452</v>
      </c>
      <c r="C405">
        <v>0</v>
      </c>
      <c r="D405">
        <v>0</v>
      </c>
      <c r="E405">
        <v>0</v>
      </c>
    </row>
    <row r="406" spans="1:5" x14ac:dyDescent="0.25">
      <c r="A406">
        <v>115019557</v>
      </c>
      <c r="B406" t="s">
        <v>453</v>
      </c>
      <c r="C406">
        <v>-10008.82</v>
      </c>
      <c r="D406">
        <v>-3075</v>
      </c>
      <c r="E406">
        <v>0</v>
      </c>
    </row>
    <row r="407" spans="1:5" x14ac:dyDescent="0.25">
      <c r="A407">
        <v>115019607</v>
      </c>
      <c r="B407" t="s">
        <v>454</v>
      </c>
      <c r="C407">
        <v>0</v>
      </c>
      <c r="D407">
        <v>0</v>
      </c>
      <c r="E407">
        <v>0</v>
      </c>
    </row>
    <row r="408" spans="1:5" x14ac:dyDescent="0.25">
      <c r="A408">
        <v>115020100</v>
      </c>
      <c r="B408" t="s">
        <v>455</v>
      </c>
      <c r="C408">
        <v>0</v>
      </c>
      <c r="D408">
        <v>0</v>
      </c>
      <c r="E408">
        <v>0</v>
      </c>
    </row>
    <row r="409" spans="1:5" x14ac:dyDescent="0.25">
      <c r="A409">
        <v>115020101</v>
      </c>
      <c r="B409" t="s">
        <v>456</v>
      </c>
      <c r="C409">
        <v>0</v>
      </c>
      <c r="D409">
        <v>0</v>
      </c>
      <c r="E409">
        <v>0</v>
      </c>
    </row>
    <row r="410" spans="1:5" x14ac:dyDescent="0.25">
      <c r="A410">
        <v>115020102</v>
      </c>
      <c r="B410" t="s">
        <v>457</v>
      </c>
      <c r="C410">
        <v>0</v>
      </c>
      <c r="D410">
        <v>0</v>
      </c>
      <c r="E410">
        <v>0</v>
      </c>
    </row>
    <row r="411" spans="1:5" x14ac:dyDescent="0.25">
      <c r="A411">
        <v>115020120</v>
      </c>
      <c r="B411" t="s">
        <v>458</v>
      </c>
      <c r="C411">
        <v>0</v>
      </c>
      <c r="D411">
        <v>0</v>
      </c>
      <c r="E411">
        <v>0</v>
      </c>
    </row>
    <row r="412" spans="1:5" x14ac:dyDescent="0.25">
      <c r="A412">
        <v>115020200</v>
      </c>
      <c r="B412" t="s">
        <v>459</v>
      </c>
      <c r="C412">
        <v>0</v>
      </c>
      <c r="D412">
        <v>0</v>
      </c>
      <c r="E412">
        <v>0</v>
      </c>
    </row>
    <row r="413" spans="1:5" x14ac:dyDescent="0.25">
      <c r="A413">
        <v>115020700</v>
      </c>
      <c r="B413" t="s">
        <v>460</v>
      </c>
      <c r="C413">
        <v>0</v>
      </c>
      <c r="D413">
        <v>0</v>
      </c>
      <c r="E413">
        <v>0</v>
      </c>
    </row>
    <row r="414" spans="1:5" x14ac:dyDescent="0.25">
      <c r="A414">
        <v>115020760</v>
      </c>
      <c r="B414" t="s">
        <v>461</v>
      </c>
      <c r="C414">
        <v>0</v>
      </c>
      <c r="D414">
        <v>0</v>
      </c>
      <c r="E414">
        <v>0</v>
      </c>
    </row>
    <row r="415" spans="1:5" x14ac:dyDescent="0.25">
      <c r="A415">
        <v>115020800</v>
      </c>
      <c r="B415" t="s">
        <v>462</v>
      </c>
      <c r="C415">
        <v>0</v>
      </c>
      <c r="D415">
        <v>0</v>
      </c>
      <c r="E415">
        <v>0</v>
      </c>
    </row>
    <row r="416" spans="1:5" x14ac:dyDescent="0.25">
      <c r="A416">
        <v>115020930</v>
      </c>
      <c r="B416" t="s">
        <v>463</v>
      </c>
      <c r="C416">
        <v>0</v>
      </c>
      <c r="D416">
        <v>0</v>
      </c>
      <c r="E416">
        <v>0</v>
      </c>
    </row>
    <row r="417" spans="1:5" x14ac:dyDescent="0.25">
      <c r="A417">
        <v>115021135</v>
      </c>
      <c r="B417" t="s">
        <v>464</v>
      </c>
      <c r="C417">
        <v>0</v>
      </c>
      <c r="D417">
        <v>0</v>
      </c>
      <c r="E417">
        <v>0</v>
      </c>
    </row>
    <row r="418" spans="1:5" x14ac:dyDescent="0.25">
      <c r="A418">
        <v>115021140</v>
      </c>
      <c r="B418" t="s">
        <v>465</v>
      </c>
      <c r="C418">
        <v>360</v>
      </c>
      <c r="D418">
        <v>175</v>
      </c>
      <c r="E418">
        <v>0</v>
      </c>
    </row>
    <row r="419" spans="1:5" x14ac:dyDescent="0.25">
      <c r="A419">
        <v>115021149</v>
      </c>
      <c r="B419" t="s">
        <v>466</v>
      </c>
      <c r="C419">
        <v>0</v>
      </c>
      <c r="D419">
        <v>0</v>
      </c>
      <c r="E419">
        <v>0</v>
      </c>
    </row>
    <row r="420" spans="1:5" x14ac:dyDescent="0.25">
      <c r="A420">
        <v>115021400</v>
      </c>
      <c r="B420" t="s">
        <v>467</v>
      </c>
      <c r="C420">
        <v>0</v>
      </c>
      <c r="D420">
        <v>0</v>
      </c>
      <c r="E420">
        <v>0</v>
      </c>
    </row>
    <row r="421" spans="1:5" x14ac:dyDescent="0.25">
      <c r="A421">
        <v>115021401</v>
      </c>
      <c r="B421" t="s">
        <v>468</v>
      </c>
      <c r="C421">
        <v>3814.75</v>
      </c>
      <c r="D421">
        <v>3916.67</v>
      </c>
      <c r="E421">
        <v>0</v>
      </c>
    </row>
    <row r="422" spans="1:5" x14ac:dyDescent="0.25">
      <c r="A422">
        <v>115021500</v>
      </c>
      <c r="B422" t="s">
        <v>469</v>
      </c>
      <c r="C422">
        <v>0</v>
      </c>
      <c r="D422">
        <v>0</v>
      </c>
      <c r="E422">
        <v>0</v>
      </c>
    </row>
    <row r="423" spans="1:5" x14ac:dyDescent="0.25">
      <c r="A423">
        <v>115021501</v>
      </c>
      <c r="B423" t="s">
        <v>470</v>
      </c>
      <c r="C423">
        <v>0</v>
      </c>
      <c r="D423">
        <v>0</v>
      </c>
      <c r="E423">
        <v>0</v>
      </c>
    </row>
    <row r="424" spans="1:5" x14ac:dyDescent="0.25">
      <c r="A424">
        <v>115021502</v>
      </c>
      <c r="B424" t="s">
        <v>471</v>
      </c>
      <c r="C424">
        <v>0</v>
      </c>
      <c r="D424">
        <v>0</v>
      </c>
      <c r="E424">
        <v>0</v>
      </c>
    </row>
    <row r="425" spans="1:5" x14ac:dyDescent="0.25">
      <c r="A425">
        <v>115021620</v>
      </c>
      <c r="B425" t="s">
        <v>472</v>
      </c>
      <c r="C425">
        <v>-1211.8900000000001</v>
      </c>
      <c r="D425">
        <v>575</v>
      </c>
      <c r="E425">
        <v>0</v>
      </c>
    </row>
    <row r="426" spans="1:5" x14ac:dyDescent="0.25">
      <c r="A426">
        <v>115022000</v>
      </c>
      <c r="B426" t="s">
        <v>473</v>
      </c>
      <c r="C426">
        <v>0</v>
      </c>
      <c r="D426">
        <v>75</v>
      </c>
      <c r="E426">
        <v>0</v>
      </c>
    </row>
    <row r="427" spans="1:5" x14ac:dyDescent="0.25">
      <c r="A427">
        <v>115022012</v>
      </c>
      <c r="B427" t="s">
        <v>474</v>
      </c>
      <c r="C427">
        <v>0</v>
      </c>
      <c r="D427">
        <v>0</v>
      </c>
      <c r="E427">
        <v>0</v>
      </c>
    </row>
    <row r="428" spans="1:5" x14ac:dyDescent="0.25">
      <c r="A428">
        <v>115022016</v>
      </c>
      <c r="B428" t="s">
        <v>475</v>
      </c>
      <c r="C428">
        <v>165</v>
      </c>
      <c r="D428">
        <v>0</v>
      </c>
      <c r="E428">
        <v>0</v>
      </c>
    </row>
    <row r="429" spans="1:5" x14ac:dyDescent="0.25">
      <c r="A429">
        <v>115022409</v>
      </c>
      <c r="B429" t="s">
        <v>476</v>
      </c>
      <c r="C429">
        <v>0</v>
      </c>
      <c r="D429">
        <v>0</v>
      </c>
      <c r="E429">
        <v>0</v>
      </c>
    </row>
    <row r="430" spans="1:5" x14ac:dyDescent="0.25">
      <c r="A430">
        <v>115022471</v>
      </c>
      <c r="B430" t="s">
        <v>477</v>
      </c>
      <c r="C430">
        <v>382.36</v>
      </c>
      <c r="D430">
        <v>0</v>
      </c>
      <c r="E430">
        <v>0</v>
      </c>
    </row>
    <row r="431" spans="1:5" x14ac:dyDescent="0.25">
      <c r="A431">
        <v>115022500</v>
      </c>
      <c r="B431" t="s">
        <v>478</v>
      </c>
      <c r="C431">
        <v>0</v>
      </c>
      <c r="D431">
        <v>0</v>
      </c>
      <c r="E431">
        <v>0</v>
      </c>
    </row>
    <row r="432" spans="1:5" x14ac:dyDescent="0.25">
      <c r="A432">
        <v>115022502</v>
      </c>
      <c r="B432" t="s">
        <v>479</v>
      </c>
      <c r="C432">
        <v>0</v>
      </c>
      <c r="D432">
        <v>0</v>
      </c>
      <c r="E432">
        <v>0</v>
      </c>
    </row>
    <row r="433" spans="1:5" x14ac:dyDescent="0.25">
      <c r="A433">
        <v>115022510</v>
      </c>
      <c r="B433" t="s">
        <v>480</v>
      </c>
      <c r="C433">
        <v>0</v>
      </c>
      <c r="D433">
        <v>0</v>
      </c>
      <c r="E433">
        <v>0</v>
      </c>
    </row>
    <row r="434" spans="1:5" x14ac:dyDescent="0.25">
      <c r="A434">
        <v>115022703</v>
      </c>
      <c r="B434" t="s">
        <v>481</v>
      </c>
      <c r="C434">
        <v>0</v>
      </c>
      <c r="D434">
        <v>150</v>
      </c>
      <c r="E434">
        <v>0</v>
      </c>
    </row>
    <row r="435" spans="1:5" x14ac:dyDescent="0.25">
      <c r="A435">
        <v>115022706</v>
      </c>
      <c r="B435" t="s">
        <v>482</v>
      </c>
      <c r="C435">
        <v>0</v>
      </c>
      <c r="D435">
        <v>0</v>
      </c>
      <c r="E435">
        <v>0</v>
      </c>
    </row>
    <row r="436" spans="1:5" x14ac:dyDescent="0.25">
      <c r="A436">
        <v>115022711</v>
      </c>
      <c r="B436" t="s">
        <v>483</v>
      </c>
      <c r="C436">
        <v>961.45</v>
      </c>
      <c r="D436">
        <v>150</v>
      </c>
      <c r="E436">
        <v>0</v>
      </c>
    </row>
    <row r="437" spans="1:5" x14ac:dyDescent="0.25">
      <c r="A437">
        <v>115022713</v>
      </c>
      <c r="B437" t="s">
        <v>484</v>
      </c>
      <c r="C437">
        <v>301.97000000000003</v>
      </c>
      <c r="D437">
        <v>166.67</v>
      </c>
      <c r="E437">
        <v>0</v>
      </c>
    </row>
    <row r="438" spans="1:5" x14ac:dyDescent="0.25">
      <c r="A438">
        <v>115022900</v>
      </c>
      <c r="B438" t="s">
        <v>485</v>
      </c>
      <c r="C438">
        <v>0</v>
      </c>
      <c r="D438">
        <v>0</v>
      </c>
      <c r="E438">
        <v>0</v>
      </c>
    </row>
    <row r="439" spans="1:5" x14ac:dyDescent="0.25">
      <c r="A439">
        <v>115024610</v>
      </c>
      <c r="B439" t="s">
        <v>486</v>
      </c>
      <c r="C439">
        <v>0</v>
      </c>
      <c r="D439">
        <v>0</v>
      </c>
      <c r="E439">
        <v>0</v>
      </c>
    </row>
    <row r="440" spans="1:5" x14ac:dyDescent="0.25">
      <c r="A440">
        <v>115024611</v>
      </c>
      <c r="B440" t="s">
        <v>487</v>
      </c>
      <c r="C440">
        <v>0</v>
      </c>
      <c r="D440">
        <v>0</v>
      </c>
      <c r="E440">
        <v>0</v>
      </c>
    </row>
    <row r="441" spans="1:5" x14ac:dyDescent="0.25">
      <c r="A441">
        <v>115024622</v>
      </c>
      <c r="B441" t="s">
        <v>488</v>
      </c>
      <c r="C441">
        <v>0</v>
      </c>
      <c r="D441">
        <v>0</v>
      </c>
      <c r="E441">
        <v>0</v>
      </c>
    </row>
    <row r="442" spans="1:5" x14ac:dyDescent="0.25">
      <c r="A442">
        <v>115029069</v>
      </c>
      <c r="B442" t="s">
        <v>489</v>
      </c>
      <c r="C442">
        <v>0</v>
      </c>
      <c r="D442">
        <v>0</v>
      </c>
      <c r="E442">
        <v>0</v>
      </c>
    </row>
    <row r="443" spans="1:5" x14ac:dyDescent="0.25">
      <c r="A443">
        <v>115029075</v>
      </c>
      <c r="B443" t="s">
        <v>490</v>
      </c>
      <c r="C443">
        <v>0</v>
      </c>
      <c r="D443">
        <v>0</v>
      </c>
      <c r="E443">
        <v>0</v>
      </c>
    </row>
    <row r="444" spans="1:5" x14ac:dyDescent="0.25">
      <c r="A444">
        <v>115029077</v>
      </c>
      <c r="B444" t="s">
        <v>491</v>
      </c>
      <c r="C444">
        <v>0</v>
      </c>
      <c r="D444">
        <v>0</v>
      </c>
      <c r="E444">
        <v>0</v>
      </c>
    </row>
    <row r="445" spans="1:5" x14ac:dyDescent="0.25">
      <c r="A445">
        <v>115029362</v>
      </c>
      <c r="B445" t="s">
        <v>492</v>
      </c>
      <c r="C445">
        <v>-76.66</v>
      </c>
      <c r="D445">
        <v>0</v>
      </c>
      <c r="E445">
        <v>0</v>
      </c>
    </row>
    <row r="446" spans="1:5" x14ac:dyDescent="0.25">
      <c r="A446">
        <v>115029552</v>
      </c>
      <c r="B446" t="s">
        <v>493</v>
      </c>
      <c r="C446">
        <v>-1551.48</v>
      </c>
      <c r="D446">
        <v>-125</v>
      </c>
      <c r="E446">
        <v>0</v>
      </c>
    </row>
    <row r="447" spans="1:5" x14ac:dyDescent="0.25">
      <c r="A447">
        <v>115029554</v>
      </c>
      <c r="B447" t="s">
        <v>494</v>
      </c>
      <c r="C447">
        <v>0</v>
      </c>
      <c r="D447">
        <v>0</v>
      </c>
      <c r="E447">
        <v>0</v>
      </c>
    </row>
    <row r="448" spans="1:5" x14ac:dyDescent="0.25">
      <c r="A448">
        <v>115029607</v>
      </c>
      <c r="B448" t="s">
        <v>495</v>
      </c>
      <c r="C448">
        <v>0</v>
      </c>
      <c r="D448">
        <v>0</v>
      </c>
      <c r="E448">
        <v>0</v>
      </c>
    </row>
    <row r="449" spans="1:5" x14ac:dyDescent="0.25">
      <c r="A449">
        <v>115030100</v>
      </c>
      <c r="B449" t="s">
        <v>496</v>
      </c>
      <c r="C449">
        <v>0</v>
      </c>
      <c r="D449">
        <v>0</v>
      </c>
      <c r="E449">
        <v>0</v>
      </c>
    </row>
    <row r="450" spans="1:5" x14ac:dyDescent="0.25">
      <c r="A450">
        <v>115030101</v>
      </c>
      <c r="B450" t="s">
        <v>497</v>
      </c>
      <c r="C450">
        <v>0</v>
      </c>
      <c r="D450">
        <v>0</v>
      </c>
      <c r="E450">
        <v>0</v>
      </c>
    </row>
    <row r="451" spans="1:5" x14ac:dyDescent="0.25">
      <c r="A451">
        <v>115030102</v>
      </c>
      <c r="B451" t="s">
        <v>498</v>
      </c>
      <c r="C451">
        <v>0</v>
      </c>
      <c r="D451">
        <v>0</v>
      </c>
      <c r="E451">
        <v>0</v>
      </c>
    </row>
    <row r="452" spans="1:5" x14ac:dyDescent="0.25">
      <c r="A452">
        <v>115030120</v>
      </c>
      <c r="B452" t="s">
        <v>499</v>
      </c>
      <c r="C452">
        <v>0</v>
      </c>
      <c r="D452">
        <v>0</v>
      </c>
      <c r="E452">
        <v>0</v>
      </c>
    </row>
    <row r="453" spans="1:5" x14ac:dyDescent="0.25">
      <c r="A453">
        <v>115030123</v>
      </c>
      <c r="B453" t="s">
        <v>500</v>
      </c>
      <c r="C453">
        <v>0</v>
      </c>
      <c r="D453">
        <v>0</v>
      </c>
      <c r="E453">
        <v>0</v>
      </c>
    </row>
    <row r="454" spans="1:5" x14ac:dyDescent="0.25">
      <c r="A454">
        <v>115030150</v>
      </c>
      <c r="B454" t="s">
        <v>501</v>
      </c>
      <c r="C454">
        <v>0</v>
      </c>
      <c r="D454">
        <v>0</v>
      </c>
      <c r="E454">
        <v>0</v>
      </c>
    </row>
    <row r="455" spans="1:5" x14ac:dyDescent="0.25">
      <c r="A455">
        <v>115030200</v>
      </c>
      <c r="B455" t="s">
        <v>502</v>
      </c>
      <c r="C455">
        <v>0</v>
      </c>
      <c r="D455">
        <v>0</v>
      </c>
      <c r="E455">
        <v>0</v>
      </c>
    </row>
    <row r="456" spans="1:5" x14ac:dyDescent="0.25">
      <c r="A456">
        <v>115030800</v>
      </c>
      <c r="B456" t="s">
        <v>503</v>
      </c>
      <c r="C456">
        <v>0</v>
      </c>
      <c r="D456">
        <v>0</v>
      </c>
      <c r="E456">
        <v>0</v>
      </c>
    </row>
    <row r="457" spans="1:5" x14ac:dyDescent="0.25">
      <c r="A457">
        <v>115030930</v>
      </c>
      <c r="B457" t="s">
        <v>504</v>
      </c>
      <c r="C457">
        <v>0</v>
      </c>
      <c r="D457">
        <v>0</v>
      </c>
      <c r="E457">
        <v>0</v>
      </c>
    </row>
    <row r="458" spans="1:5" x14ac:dyDescent="0.25">
      <c r="A458">
        <v>115031135</v>
      </c>
      <c r="B458" t="s">
        <v>505</v>
      </c>
      <c r="C458">
        <v>0</v>
      </c>
      <c r="D458">
        <v>0</v>
      </c>
      <c r="E458">
        <v>0</v>
      </c>
    </row>
    <row r="459" spans="1:5" x14ac:dyDescent="0.25">
      <c r="A459">
        <v>115031140</v>
      </c>
      <c r="B459" t="s">
        <v>506</v>
      </c>
      <c r="C459">
        <v>315</v>
      </c>
      <c r="D459">
        <v>150</v>
      </c>
      <c r="E459">
        <v>0</v>
      </c>
    </row>
    <row r="460" spans="1:5" x14ac:dyDescent="0.25">
      <c r="A460">
        <v>115031149</v>
      </c>
      <c r="B460" t="s">
        <v>507</v>
      </c>
      <c r="C460">
        <v>0</v>
      </c>
      <c r="D460">
        <v>0</v>
      </c>
      <c r="E460">
        <v>0</v>
      </c>
    </row>
    <row r="461" spans="1:5" x14ac:dyDescent="0.25">
      <c r="A461">
        <v>115031400</v>
      </c>
      <c r="B461" t="s">
        <v>508</v>
      </c>
      <c r="C461">
        <v>0</v>
      </c>
      <c r="D461">
        <v>0</v>
      </c>
      <c r="E461">
        <v>0</v>
      </c>
    </row>
    <row r="462" spans="1:5" x14ac:dyDescent="0.25">
      <c r="A462">
        <v>115031401</v>
      </c>
      <c r="B462" t="s">
        <v>509</v>
      </c>
      <c r="C462">
        <v>4741.93</v>
      </c>
      <c r="D462">
        <v>5125</v>
      </c>
      <c r="E462">
        <v>0</v>
      </c>
    </row>
    <row r="463" spans="1:5" x14ac:dyDescent="0.25">
      <c r="A463">
        <v>115031500</v>
      </c>
      <c r="B463" t="s">
        <v>510</v>
      </c>
      <c r="C463">
        <v>0</v>
      </c>
      <c r="D463">
        <v>0</v>
      </c>
      <c r="E463">
        <v>0</v>
      </c>
    </row>
    <row r="464" spans="1:5" x14ac:dyDescent="0.25">
      <c r="A464">
        <v>115031501</v>
      </c>
      <c r="B464" t="s">
        <v>511</v>
      </c>
      <c r="C464">
        <v>0</v>
      </c>
      <c r="D464">
        <v>0</v>
      </c>
      <c r="E464">
        <v>0</v>
      </c>
    </row>
    <row r="465" spans="1:5" x14ac:dyDescent="0.25">
      <c r="A465">
        <v>115031502</v>
      </c>
      <c r="B465" t="s">
        <v>512</v>
      </c>
      <c r="C465">
        <v>0</v>
      </c>
      <c r="D465">
        <v>0</v>
      </c>
      <c r="E465">
        <v>0</v>
      </c>
    </row>
    <row r="466" spans="1:5" x14ac:dyDescent="0.25">
      <c r="A466">
        <v>115031600</v>
      </c>
      <c r="B466" t="s">
        <v>513</v>
      </c>
      <c r="C466">
        <v>0</v>
      </c>
      <c r="D466">
        <v>0</v>
      </c>
      <c r="E466">
        <v>0</v>
      </c>
    </row>
    <row r="467" spans="1:5" x14ac:dyDescent="0.25">
      <c r="A467">
        <v>115031615</v>
      </c>
      <c r="B467" t="s">
        <v>514</v>
      </c>
      <c r="C467">
        <v>0</v>
      </c>
      <c r="D467">
        <v>0</v>
      </c>
      <c r="E467">
        <v>0</v>
      </c>
    </row>
    <row r="468" spans="1:5" x14ac:dyDescent="0.25">
      <c r="A468">
        <v>115031620</v>
      </c>
      <c r="B468" t="s">
        <v>515</v>
      </c>
      <c r="C468">
        <v>2015.37</v>
      </c>
      <c r="D468">
        <v>1425</v>
      </c>
      <c r="E468">
        <v>0</v>
      </c>
    </row>
    <row r="469" spans="1:5" x14ac:dyDescent="0.25">
      <c r="A469">
        <v>115032000</v>
      </c>
      <c r="B469" t="s">
        <v>516</v>
      </c>
      <c r="C469">
        <v>0</v>
      </c>
      <c r="D469">
        <v>75</v>
      </c>
      <c r="E469">
        <v>0</v>
      </c>
    </row>
    <row r="470" spans="1:5" x14ac:dyDescent="0.25">
      <c r="A470">
        <v>115032012</v>
      </c>
      <c r="B470" t="s">
        <v>517</v>
      </c>
      <c r="C470">
        <v>0</v>
      </c>
      <c r="D470">
        <v>0</v>
      </c>
      <c r="E470">
        <v>0</v>
      </c>
    </row>
    <row r="471" spans="1:5" x14ac:dyDescent="0.25">
      <c r="A471">
        <v>115032016</v>
      </c>
      <c r="B471" t="s">
        <v>518</v>
      </c>
      <c r="C471">
        <v>165</v>
      </c>
      <c r="D471">
        <v>0</v>
      </c>
      <c r="E471">
        <v>0</v>
      </c>
    </row>
    <row r="472" spans="1:5" x14ac:dyDescent="0.25">
      <c r="A472">
        <v>115032034</v>
      </c>
      <c r="B472" t="s">
        <v>519</v>
      </c>
      <c r="C472">
        <v>0</v>
      </c>
      <c r="D472">
        <v>0</v>
      </c>
      <c r="E472">
        <v>0</v>
      </c>
    </row>
    <row r="473" spans="1:5" x14ac:dyDescent="0.25">
      <c r="A473">
        <v>115032409</v>
      </c>
      <c r="B473" t="s">
        <v>520</v>
      </c>
      <c r="C473">
        <v>0</v>
      </c>
      <c r="D473">
        <v>0</v>
      </c>
      <c r="E473">
        <v>0</v>
      </c>
    </row>
    <row r="474" spans="1:5" x14ac:dyDescent="0.25">
      <c r="A474">
        <v>115032471</v>
      </c>
      <c r="B474" t="s">
        <v>521</v>
      </c>
      <c r="C474">
        <v>438.36</v>
      </c>
      <c r="D474">
        <v>0</v>
      </c>
      <c r="E474">
        <v>0</v>
      </c>
    </row>
    <row r="475" spans="1:5" x14ac:dyDescent="0.25">
      <c r="A475">
        <v>115032500</v>
      </c>
      <c r="B475" t="s">
        <v>522</v>
      </c>
      <c r="C475">
        <v>0</v>
      </c>
      <c r="D475">
        <v>0</v>
      </c>
      <c r="E475">
        <v>0</v>
      </c>
    </row>
    <row r="476" spans="1:5" x14ac:dyDescent="0.25">
      <c r="A476">
        <v>115032502</v>
      </c>
      <c r="B476" t="s">
        <v>523</v>
      </c>
      <c r="C476">
        <v>0</v>
      </c>
      <c r="D476">
        <v>0</v>
      </c>
      <c r="E476">
        <v>0</v>
      </c>
    </row>
    <row r="477" spans="1:5" x14ac:dyDescent="0.25">
      <c r="A477">
        <v>115032510</v>
      </c>
      <c r="B477" t="s">
        <v>524</v>
      </c>
      <c r="C477">
        <v>0</v>
      </c>
      <c r="D477">
        <v>0</v>
      </c>
      <c r="E477">
        <v>0</v>
      </c>
    </row>
    <row r="478" spans="1:5" x14ac:dyDescent="0.25">
      <c r="A478">
        <v>115032703</v>
      </c>
      <c r="B478" t="s">
        <v>525</v>
      </c>
      <c r="C478">
        <v>0</v>
      </c>
      <c r="D478">
        <v>125</v>
      </c>
      <c r="E478">
        <v>0</v>
      </c>
    </row>
    <row r="479" spans="1:5" x14ac:dyDescent="0.25">
      <c r="A479">
        <v>115032706</v>
      </c>
      <c r="B479" t="s">
        <v>526</v>
      </c>
      <c r="C479">
        <v>0</v>
      </c>
      <c r="D479">
        <v>0</v>
      </c>
      <c r="E479">
        <v>0</v>
      </c>
    </row>
    <row r="480" spans="1:5" x14ac:dyDescent="0.25">
      <c r="A480">
        <v>115032711</v>
      </c>
      <c r="B480" t="s">
        <v>527</v>
      </c>
      <c r="C480">
        <v>4337</v>
      </c>
      <c r="D480">
        <v>450</v>
      </c>
      <c r="E480">
        <v>0</v>
      </c>
    </row>
    <row r="481" spans="1:5" x14ac:dyDescent="0.25">
      <c r="A481">
        <v>115032900</v>
      </c>
      <c r="B481" t="s">
        <v>528</v>
      </c>
      <c r="C481">
        <v>0</v>
      </c>
      <c r="D481">
        <v>0</v>
      </c>
      <c r="E481">
        <v>0</v>
      </c>
    </row>
    <row r="482" spans="1:5" x14ac:dyDescent="0.25">
      <c r="A482">
        <v>115034610</v>
      </c>
      <c r="B482" t="s">
        <v>529</v>
      </c>
      <c r="C482">
        <v>0</v>
      </c>
      <c r="D482">
        <v>0</v>
      </c>
      <c r="E482">
        <v>0</v>
      </c>
    </row>
    <row r="483" spans="1:5" x14ac:dyDescent="0.25">
      <c r="A483">
        <v>115034611</v>
      </c>
      <c r="B483" t="s">
        <v>530</v>
      </c>
      <c r="C483">
        <v>0</v>
      </c>
      <c r="D483">
        <v>0</v>
      </c>
      <c r="E483">
        <v>0</v>
      </c>
    </row>
    <row r="484" spans="1:5" x14ac:dyDescent="0.25">
      <c r="A484">
        <v>115034622</v>
      </c>
      <c r="B484" t="s">
        <v>531</v>
      </c>
      <c r="C484">
        <v>0</v>
      </c>
      <c r="D484">
        <v>0</v>
      </c>
      <c r="E484">
        <v>0</v>
      </c>
    </row>
    <row r="485" spans="1:5" x14ac:dyDescent="0.25">
      <c r="A485">
        <v>115039060</v>
      </c>
      <c r="B485" t="s">
        <v>532</v>
      </c>
      <c r="C485">
        <v>0</v>
      </c>
      <c r="D485">
        <v>0</v>
      </c>
      <c r="E485">
        <v>0</v>
      </c>
    </row>
    <row r="486" spans="1:5" x14ac:dyDescent="0.25">
      <c r="A486">
        <v>115039069</v>
      </c>
      <c r="B486" t="s">
        <v>533</v>
      </c>
      <c r="C486">
        <v>0</v>
      </c>
      <c r="D486">
        <v>0</v>
      </c>
      <c r="E486">
        <v>0</v>
      </c>
    </row>
    <row r="487" spans="1:5" x14ac:dyDescent="0.25">
      <c r="A487">
        <v>115039075</v>
      </c>
      <c r="B487" t="s">
        <v>534</v>
      </c>
      <c r="C487">
        <v>0</v>
      </c>
      <c r="D487">
        <v>0</v>
      </c>
      <c r="E487">
        <v>0</v>
      </c>
    </row>
    <row r="488" spans="1:5" x14ac:dyDescent="0.25">
      <c r="A488">
        <v>115039077</v>
      </c>
      <c r="B488" t="s">
        <v>535</v>
      </c>
      <c r="C488">
        <v>0</v>
      </c>
      <c r="D488">
        <v>0</v>
      </c>
      <c r="E488">
        <v>0</v>
      </c>
    </row>
    <row r="489" spans="1:5" x14ac:dyDescent="0.25">
      <c r="A489">
        <v>115039552</v>
      </c>
      <c r="B489" t="s">
        <v>536</v>
      </c>
      <c r="C489">
        <v>-192.6</v>
      </c>
      <c r="D489">
        <v>-125</v>
      </c>
      <c r="E489">
        <v>0</v>
      </c>
    </row>
    <row r="490" spans="1:5" x14ac:dyDescent="0.25">
      <c r="A490">
        <v>115039554</v>
      </c>
      <c r="B490" t="s">
        <v>537</v>
      </c>
      <c r="C490">
        <v>0</v>
      </c>
      <c r="D490">
        <v>0</v>
      </c>
      <c r="E490">
        <v>0</v>
      </c>
    </row>
    <row r="491" spans="1:5" x14ac:dyDescent="0.25">
      <c r="A491">
        <v>115039607</v>
      </c>
      <c r="B491" t="s">
        <v>538</v>
      </c>
      <c r="C491">
        <v>0</v>
      </c>
      <c r="D491">
        <v>0</v>
      </c>
      <c r="E491">
        <v>0</v>
      </c>
    </row>
    <row r="492" spans="1:5" x14ac:dyDescent="0.25">
      <c r="A492">
        <v>115039608</v>
      </c>
      <c r="B492" t="s">
        <v>539</v>
      </c>
      <c r="C492">
        <v>0</v>
      </c>
      <c r="D492">
        <v>0</v>
      </c>
      <c r="E492">
        <v>0</v>
      </c>
    </row>
    <row r="493" spans="1:5" x14ac:dyDescent="0.25">
      <c r="A493">
        <v>115041400</v>
      </c>
      <c r="B493" t="s">
        <v>540</v>
      </c>
      <c r="C493">
        <v>0</v>
      </c>
      <c r="D493">
        <v>16041.67</v>
      </c>
      <c r="E493">
        <v>0</v>
      </c>
    </row>
    <row r="494" spans="1:5" x14ac:dyDescent="0.25">
      <c r="A494">
        <v>115041500</v>
      </c>
      <c r="B494" t="s">
        <v>541</v>
      </c>
      <c r="C494">
        <v>0</v>
      </c>
      <c r="D494">
        <v>0</v>
      </c>
      <c r="E494">
        <v>0</v>
      </c>
    </row>
    <row r="495" spans="1:5" x14ac:dyDescent="0.25">
      <c r="A495">
        <v>115041501</v>
      </c>
      <c r="B495" t="s">
        <v>542</v>
      </c>
      <c r="C495">
        <v>0</v>
      </c>
      <c r="D495">
        <v>0</v>
      </c>
      <c r="E495">
        <v>0</v>
      </c>
    </row>
    <row r="496" spans="1:5" x14ac:dyDescent="0.25">
      <c r="A496">
        <v>115041502</v>
      </c>
      <c r="B496" t="s">
        <v>543</v>
      </c>
      <c r="C496">
        <v>0</v>
      </c>
      <c r="D496">
        <v>0</v>
      </c>
      <c r="E496">
        <v>0</v>
      </c>
    </row>
    <row r="497" spans="1:5" x14ac:dyDescent="0.25">
      <c r="A497">
        <v>115042000</v>
      </c>
      <c r="B497" t="s">
        <v>544</v>
      </c>
      <c r="C497">
        <v>3733.44</v>
      </c>
      <c r="D497">
        <v>75</v>
      </c>
      <c r="E497">
        <v>0</v>
      </c>
    </row>
    <row r="498" spans="1:5" x14ac:dyDescent="0.25">
      <c r="A498">
        <v>115042409</v>
      </c>
      <c r="B498" t="s">
        <v>545</v>
      </c>
      <c r="C498">
        <v>0</v>
      </c>
      <c r="D498">
        <v>0</v>
      </c>
      <c r="E498">
        <v>0</v>
      </c>
    </row>
    <row r="499" spans="1:5" x14ac:dyDescent="0.25">
      <c r="A499">
        <v>115042414</v>
      </c>
      <c r="B499" t="s">
        <v>546</v>
      </c>
      <c r="C499">
        <v>0</v>
      </c>
      <c r="D499">
        <v>0</v>
      </c>
      <c r="E499">
        <v>0</v>
      </c>
    </row>
    <row r="500" spans="1:5" x14ac:dyDescent="0.25">
      <c r="A500">
        <v>115042437</v>
      </c>
      <c r="B500" t="s">
        <v>547</v>
      </c>
      <c r="C500">
        <v>0</v>
      </c>
      <c r="D500">
        <v>3150</v>
      </c>
      <c r="E500">
        <v>0</v>
      </c>
    </row>
    <row r="501" spans="1:5" x14ac:dyDescent="0.25">
      <c r="A501">
        <v>115042703</v>
      </c>
      <c r="B501" t="s">
        <v>548</v>
      </c>
      <c r="C501">
        <v>0</v>
      </c>
      <c r="D501">
        <v>200</v>
      </c>
      <c r="E501">
        <v>0</v>
      </c>
    </row>
    <row r="502" spans="1:5" x14ac:dyDescent="0.25">
      <c r="A502">
        <v>115042709</v>
      </c>
      <c r="B502" t="s">
        <v>549</v>
      </c>
      <c r="C502">
        <v>6122.01</v>
      </c>
      <c r="D502">
        <v>17200</v>
      </c>
      <c r="E502">
        <v>0</v>
      </c>
    </row>
    <row r="503" spans="1:5" x14ac:dyDescent="0.25">
      <c r="A503">
        <v>115042710</v>
      </c>
      <c r="B503" t="s">
        <v>550</v>
      </c>
      <c r="C503">
        <v>0</v>
      </c>
      <c r="D503">
        <v>12800</v>
      </c>
      <c r="E503">
        <v>0</v>
      </c>
    </row>
    <row r="504" spans="1:5" x14ac:dyDescent="0.25">
      <c r="A504">
        <v>115042711</v>
      </c>
      <c r="B504" t="s">
        <v>551</v>
      </c>
      <c r="C504">
        <v>11485.2</v>
      </c>
      <c r="D504">
        <v>1925</v>
      </c>
      <c r="E504">
        <v>0</v>
      </c>
    </row>
    <row r="505" spans="1:5" x14ac:dyDescent="0.25">
      <c r="A505">
        <v>115044610</v>
      </c>
      <c r="B505" t="s">
        <v>552</v>
      </c>
      <c r="C505">
        <v>0</v>
      </c>
      <c r="D505">
        <v>0</v>
      </c>
      <c r="E505">
        <v>0</v>
      </c>
    </row>
    <row r="506" spans="1:5" x14ac:dyDescent="0.25">
      <c r="A506">
        <v>115044611</v>
      </c>
      <c r="B506" t="s">
        <v>553</v>
      </c>
      <c r="C506">
        <v>0</v>
      </c>
      <c r="D506">
        <v>0</v>
      </c>
      <c r="E506">
        <v>0</v>
      </c>
    </row>
    <row r="507" spans="1:5" x14ac:dyDescent="0.25">
      <c r="A507">
        <v>115050100</v>
      </c>
      <c r="B507" t="s">
        <v>554</v>
      </c>
      <c r="C507">
        <v>14254.15</v>
      </c>
      <c r="D507">
        <v>22583.33</v>
      </c>
      <c r="E507">
        <v>0</v>
      </c>
    </row>
    <row r="508" spans="1:5" x14ac:dyDescent="0.25">
      <c r="A508">
        <v>115050101</v>
      </c>
      <c r="B508" t="s">
        <v>555</v>
      </c>
      <c r="C508">
        <v>0</v>
      </c>
      <c r="D508">
        <v>0</v>
      </c>
      <c r="E508">
        <v>0</v>
      </c>
    </row>
    <row r="509" spans="1:5" x14ac:dyDescent="0.25">
      <c r="A509">
        <v>115050102</v>
      </c>
      <c r="B509" t="s">
        <v>556</v>
      </c>
      <c r="C509">
        <v>0</v>
      </c>
      <c r="D509">
        <v>0</v>
      </c>
      <c r="E509">
        <v>0</v>
      </c>
    </row>
    <row r="510" spans="1:5" x14ac:dyDescent="0.25">
      <c r="A510">
        <v>115050120</v>
      </c>
      <c r="B510" t="s">
        <v>557</v>
      </c>
      <c r="C510">
        <v>0</v>
      </c>
      <c r="D510">
        <v>0</v>
      </c>
      <c r="E510">
        <v>0</v>
      </c>
    </row>
    <row r="511" spans="1:5" x14ac:dyDescent="0.25">
      <c r="A511">
        <v>115050150</v>
      </c>
      <c r="B511" t="s">
        <v>558</v>
      </c>
      <c r="C511">
        <v>0</v>
      </c>
      <c r="D511">
        <v>0</v>
      </c>
      <c r="E511">
        <v>0</v>
      </c>
    </row>
    <row r="512" spans="1:5" x14ac:dyDescent="0.25">
      <c r="A512">
        <v>115050700</v>
      </c>
      <c r="B512" t="s">
        <v>559</v>
      </c>
      <c r="C512">
        <v>0</v>
      </c>
      <c r="D512">
        <v>0</v>
      </c>
      <c r="E512">
        <v>0</v>
      </c>
    </row>
    <row r="513" spans="1:5" x14ac:dyDescent="0.25">
      <c r="A513">
        <v>115050930</v>
      </c>
      <c r="B513" t="s">
        <v>560</v>
      </c>
      <c r="C513">
        <v>765.77</v>
      </c>
      <c r="D513">
        <v>1125</v>
      </c>
      <c r="E513">
        <v>0</v>
      </c>
    </row>
    <row r="514" spans="1:5" x14ac:dyDescent="0.25">
      <c r="A514">
        <v>115052000</v>
      </c>
      <c r="B514" t="s">
        <v>561</v>
      </c>
      <c r="C514">
        <v>0</v>
      </c>
      <c r="D514">
        <v>0</v>
      </c>
      <c r="E514">
        <v>0</v>
      </c>
    </row>
    <row r="515" spans="1:5" x14ac:dyDescent="0.25">
      <c r="A515">
        <v>115052300</v>
      </c>
      <c r="B515" t="s">
        <v>562</v>
      </c>
      <c r="C515">
        <v>0</v>
      </c>
      <c r="D515">
        <v>0</v>
      </c>
      <c r="E515">
        <v>0</v>
      </c>
    </row>
    <row r="516" spans="1:5" x14ac:dyDescent="0.25">
      <c r="A516">
        <v>115052510</v>
      </c>
      <c r="B516" t="s">
        <v>563</v>
      </c>
      <c r="C516">
        <v>0</v>
      </c>
      <c r="D516">
        <v>0</v>
      </c>
      <c r="E516">
        <v>0</v>
      </c>
    </row>
    <row r="517" spans="1:5" x14ac:dyDescent="0.25">
      <c r="A517">
        <v>115052703</v>
      </c>
      <c r="B517" t="s">
        <v>564</v>
      </c>
      <c r="C517">
        <v>0</v>
      </c>
      <c r="D517">
        <v>0</v>
      </c>
      <c r="E517">
        <v>0</v>
      </c>
    </row>
    <row r="518" spans="1:5" x14ac:dyDescent="0.25">
      <c r="A518">
        <v>115052706</v>
      </c>
      <c r="B518" t="s">
        <v>565</v>
      </c>
      <c r="C518">
        <v>0</v>
      </c>
      <c r="D518">
        <v>0</v>
      </c>
      <c r="E518">
        <v>0</v>
      </c>
    </row>
    <row r="519" spans="1:5" x14ac:dyDescent="0.25">
      <c r="A519">
        <v>115054610</v>
      </c>
      <c r="B519" t="s">
        <v>566</v>
      </c>
      <c r="C519">
        <v>0</v>
      </c>
      <c r="D519">
        <v>0</v>
      </c>
      <c r="E519">
        <v>0</v>
      </c>
    </row>
    <row r="520" spans="1:5" x14ac:dyDescent="0.25">
      <c r="A520">
        <v>115054611</v>
      </c>
      <c r="B520" t="s">
        <v>567</v>
      </c>
      <c r="C520">
        <v>0</v>
      </c>
      <c r="D520">
        <v>0</v>
      </c>
      <c r="E520">
        <v>0</v>
      </c>
    </row>
    <row r="521" spans="1:5" x14ac:dyDescent="0.25">
      <c r="A521">
        <v>115059607</v>
      </c>
      <c r="B521" t="s">
        <v>568</v>
      </c>
      <c r="C521">
        <v>0</v>
      </c>
      <c r="D521">
        <v>0</v>
      </c>
      <c r="E521">
        <v>0</v>
      </c>
    </row>
    <row r="522" spans="1:5" x14ac:dyDescent="0.25">
      <c r="A522">
        <v>120011610</v>
      </c>
      <c r="B522" t="s">
        <v>972</v>
      </c>
      <c r="C522">
        <v>3980.8</v>
      </c>
      <c r="D522">
        <v>0</v>
      </c>
      <c r="E522">
        <v>0</v>
      </c>
    </row>
    <row r="523" spans="1:5" x14ac:dyDescent="0.25">
      <c r="A523">
        <v>120011615</v>
      </c>
      <c r="B523" t="s">
        <v>569</v>
      </c>
      <c r="C523">
        <v>0</v>
      </c>
      <c r="D523">
        <v>3750</v>
      </c>
      <c r="E523">
        <v>0</v>
      </c>
    </row>
    <row r="524" spans="1:5" x14ac:dyDescent="0.25">
      <c r="A524">
        <v>120012413</v>
      </c>
      <c r="B524" t="s">
        <v>967</v>
      </c>
      <c r="C524">
        <v>0</v>
      </c>
      <c r="D524">
        <v>0</v>
      </c>
      <c r="E524">
        <v>0</v>
      </c>
    </row>
    <row r="525" spans="1:5" x14ac:dyDescent="0.25">
      <c r="A525">
        <v>120012422</v>
      </c>
      <c r="B525" t="s">
        <v>943</v>
      </c>
      <c r="C525">
        <v>0</v>
      </c>
      <c r="D525">
        <v>0</v>
      </c>
      <c r="E525">
        <v>0</v>
      </c>
    </row>
    <row r="526" spans="1:5" x14ac:dyDescent="0.25">
      <c r="A526">
        <v>120012428</v>
      </c>
      <c r="B526" t="s">
        <v>944</v>
      </c>
      <c r="C526">
        <v>0</v>
      </c>
      <c r="D526">
        <v>0</v>
      </c>
      <c r="E526">
        <v>0</v>
      </c>
    </row>
    <row r="527" spans="1:5" x14ac:dyDescent="0.25">
      <c r="A527">
        <v>120012456</v>
      </c>
      <c r="B527" t="s">
        <v>570</v>
      </c>
      <c r="C527">
        <v>0</v>
      </c>
      <c r="D527">
        <v>0</v>
      </c>
      <c r="E527">
        <v>0</v>
      </c>
    </row>
    <row r="528" spans="1:5" x14ac:dyDescent="0.25">
      <c r="A528">
        <v>120012980</v>
      </c>
      <c r="B528" t="s">
        <v>571</v>
      </c>
      <c r="C528">
        <v>0</v>
      </c>
      <c r="D528">
        <v>0</v>
      </c>
      <c r="E528">
        <v>0</v>
      </c>
    </row>
    <row r="529" spans="1:5" x14ac:dyDescent="0.25">
      <c r="A529">
        <v>120014610</v>
      </c>
      <c r="B529" t="s">
        <v>572</v>
      </c>
      <c r="C529">
        <v>0</v>
      </c>
      <c r="D529">
        <v>0</v>
      </c>
      <c r="E529">
        <v>0</v>
      </c>
    </row>
    <row r="530" spans="1:5" x14ac:dyDescent="0.25">
      <c r="A530">
        <v>120015123</v>
      </c>
      <c r="B530" t="s">
        <v>573</v>
      </c>
      <c r="C530">
        <v>0</v>
      </c>
      <c r="D530">
        <v>0</v>
      </c>
      <c r="E530">
        <v>0</v>
      </c>
    </row>
    <row r="531" spans="1:5" x14ac:dyDescent="0.25">
      <c r="A531">
        <v>120015127</v>
      </c>
      <c r="B531" t="s">
        <v>574</v>
      </c>
      <c r="C531">
        <v>0</v>
      </c>
      <c r="D531">
        <v>0</v>
      </c>
      <c r="E531">
        <v>0</v>
      </c>
    </row>
    <row r="532" spans="1:5" x14ac:dyDescent="0.25">
      <c r="A532">
        <v>120015902</v>
      </c>
      <c r="B532" t="s">
        <v>575</v>
      </c>
      <c r="C532">
        <v>0</v>
      </c>
      <c r="D532">
        <v>0</v>
      </c>
      <c r="E532">
        <v>0</v>
      </c>
    </row>
    <row r="533" spans="1:5" x14ac:dyDescent="0.25">
      <c r="A533">
        <v>120015916</v>
      </c>
      <c r="B533" t="s">
        <v>576</v>
      </c>
      <c r="C533">
        <v>0</v>
      </c>
      <c r="D533">
        <v>0</v>
      </c>
      <c r="E533">
        <v>0</v>
      </c>
    </row>
    <row r="534" spans="1:5" x14ac:dyDescent="0.25">
      <c r="A534">
        <v>120016002</v>
      </c>
      <c r="B534" t="s">
        <v>577</v>
      </c>
      <c r="C534">
        <v>0</v>
      </c>
      <c r="D534">
        <v>0</v>
      </c>
      <c r="E534">
        <v>0</v>
      </c>
    </row>
    <row r="535" spans="1:5" x14ac:dyDescent="0.25">
      <c r="A535">
        <v>120016009</v>
      </c>
      <c r="B535" t="s">
        <v>578</v>
      </c>
      <c r="C535">
        <v>0</v>
      </c>
      <c r="D535">
        <v>0</v>
      </c>
      <c r="E535">
        <v>0</v>
      </c>
    </row>
    <row r="536" spans="1:5" x14ac:dyDescent="0.25">
      <c r="A536">
        <v>120016010</v>
      </c>
      <c r="B536" t="s">
        <v>579</v>
      </c>
      <c r="C536">
        <v>0</v>
      </c>
      <c r="D536">
        <v>0</v>
      </c>
      <c r="E536">
        <v>0</v>
      </c>
    </row>
    <row r="537" spans="1:5" x14ac:dyDescent="0.25">
      <c r="A537">
        <v>120016011</v>
      </c>
      <c r="B537" t="s">
        <v>580</v>
      </c>
      <c r="C537">
        <v>0</v>
      </c>
      <c r="D537">
        <v>0</v>
      </c>
      <c r="E537">
        <v>0</v>
      </c>
    </row>
    <row r="538" spans="1:5" x14ac:dyDescent="0.25">
      <c r="A538">
        <v>120017202</v>
      </c>
      <c r="B538" t="s">
        <v>581</v>
      </c>
      <c r="C538">
        <v>0</v>
      </c>
      <c r="D538">
        <v>0</v>
      </c>
      <c r="E538">
        <v>0</v>
      </c>
    </row>
    <row r="539" spans="1:5" x14ac:dyDescent="0.25">
      <c r="A539">
        <v>120019106</v>
      </c>
      <c r="B539" t="s">
        <v>582</v>
      </c>
      <c r="C539">
        <v>0</v>
      </c>
      <c r="D539">
        <v>0</v>
      </c>
      <c r="E539">
        <v>0</v>
      </c>
    </row>
    <row r="540" spans="1:5" x14ac:dyDescent="0.25">
      <c r="A540">
        <v>120019552</v>
      </c>
      <c r="B540" t="s">
        <v>583</v>
      </c>
      <c r="C540">
        <v>-60</v>
      </c>
      <c r="D540">
        <v>0</v>
      </c>
      <c r="E540">
        <v>0</v>
      </c>
    </row>
    <row r="541" spans="1:5" x14ac:dyDescent="0.25">
      <c r="A541">
        <v>120019600</v>
      </c>
      <c r="B541" t="s">
        <v>584</v>
      </c>
      <c r="C541">
        <v>1056.5999999999999</v>
      </c>
      <c r="D541">
        <v>0</v>
      </c>
      <c r="E541">
        <v>0</v>
      </c>
    </row>
    <row r="542" spans="1:5" x14ac:dyDescent="0.25">
      <c r="A542">
        <v>120019601</v>
      </c>
      <c r="B542" t="s">
        <v>585</v>
      </c>
      <c r="C542">
        <v>-54.2</v>
      </c>
      <c r="D542">
        <v>0</v>
      </c>
      <c r="E542">
        <v>0</v>
      </c>
    </row>
    <row r="543" spans="1:5" x14ac:dyDescent="0.25">
      <c r="A543">
        <v>120019602</v>
      </c>
      <c r="B543" t="s">
        <v>586</v>
      </c>
      <c r="C543">
        <v>-333.1</v>
      </c>
      <c r="D543">
        <v>0</v>
      </c>
      <c r="E543">
        <v>0</v>
      </c>
    </row>
    <row r="544" spans="1:5" x14ac:dyDescent="0.25">
      <c r="A544">
        <v>120019603</v>
      </c>
      <c r="B544" t="s">
        <v>587</v>
      </c>
      <c r="C544">
        <v>-2600</v>
      </c>
      <c r="D544">
        <v>-4225</v>
      </c>
      <c r="E544">
        <v>0</v>
      </c>
    </row>
    <row r="545" spans="1:5" x14ac:dyDescent="0.25">
      <c r="A545">
        <v>120019604</v>
      </c>
      <c r="B545" t="s">
        <v>588</v>
      </c>
      <c r="C545">
        <v>0</v>
      </c>
      <c r="D545">
        <v>0</v>
      </c>
      <c r="E545">
        <v>0</v>
      </c>
    </row>
    <row r="546" spans="1:5" x14ac:dyDescent="0.25">
      <c r="A546">
        <v>120019846</v>
      </c>
      <c r="B546" t="s">
        <v>589</v>
      </c>
      <c r="C546">
        <v>0</v>
      </c>
      <c r="D546">
        <v>0</v>
      </c>
      <c r="E546">
        <v>0</v>
      </c>
    </row>
    <row r="547" spans="1:5" x14ac:dyDescent="0.25">
      <c r="A547">
        <v>120030100</v>
      </c>
      <c r="B547" t="s">
        <v>590</v>
      </c>
      <c r="C547">
        <v>116377.48</v>
      </c>
      <c r="D547">
        <v>133708.32999999999</v>
      </c>
      <c r="E547">
        <v>0</v>
      </c>
    </row>
    <row r="548" spans="1:5" x14ac:dyDescent="0.25">
      <c r="A548">
        <v>120030101</v>
      </c>
      <c r="B548" t="s">
        <v>591</v>
      </c>
      <c r="C548">
        <v>0</v>
      </c>
      <c r="D548">
        <v>0</v>
      </c>
      <c r="E548">
        <v>0</v>
      </c>
    </row>
    <row r="549" spans="1:5" x14ac:dyDescent="0.25">
      <c r="A549">
        <v>120030102</v>
      </c>
      <c r="B549" t="s">
        <v>592</v>
      </c>
      <c r="C549">
        <v>0</v>
      </c>
      <c r="D549">
        <v>0</v>
      </c>
      <c r="E549">
        <v>0</v>
      </c>
    </row>
    <row r="550" spans="1:5" x14ac:dyDescent="0.25">
      <c r="A550">
        <v>120030110</v>
      </c>
      <c r="B550" t="s">
        <v>593</v>
      </c>
      <c r="C550">
        <v>0</v>
      </c>
      <c r="D550">
        <v>0</v>
      </c>
      <c r="E550">
        <v>0</v>
      </c>
    </row>
    <row r="551" spans="1:5" x14ac:dyDescent="0.25">
      <c r="A551">
        <v>120030120</v>
      </c>
      <c r="B551" t="s">
        <v>594</v>
      </c>
      <c r="C551">
        <v>0</v>
      </c>
      <c r="D551">
        <v>0</v>
      </c>
      <c r="E551">
        <v>0</v>
      </c>
    </row>
    <row r="552" spans="1:5" x14ac:dyDescent="0.25">
      <c r="A552">
        <v>120030150</v>
      </c>
      <c r="B552" t="s">
        <v>595</v>
      </c>
      <c r="C552">
        <v>0</v>
      </c>
      <c r="D552">
        <v>0</v>
      </c>
      <c r="E552">
        <v>0</v>
      </c>
    </row>
    <row r="553" spans="1:5" x14ac:dyDescent="0.25">
      <c r="A553">
        <v>120030200</v>
      </c>
      <c r="B553" t="s">
        <v>596</v>
      </c>
      <c r="C553">
        <v>1493.8</v>
      </c>
      <c r="D553">
        <v>0</v>
      </c>
      <c r="E553">
        <v>0</v>
      </c>
    </row>
    <row r="554" spans="1:5" x14ac:dyDescent="0.25">
      <c r="A554">
        <v>120030700</v>
      </c>
      <c r="B554" t="s">
        <v>597</v>
      </c>
      <c r="C554">
        <v>0</v>
      </c>
      <c r="D554">
        <v>0</v>
      </c>
      <c r="E554">
        <v>0</v>
      </c>
    </row>
    <row r="555" spans="1:5" x14ac:dyDescent="0.25">
      <c r="A555">
        <v>120030800</v>
      </c>
      <c r="B555" t="s">
        <v>598</v>
      </c>
      <c r="C555">
        <v>0</v>
      </c>
      <c r="D555">
        <v>0</v>
      </c>
      <c r="E555">
        <v>0</v>
      </c>
    </row>
    <row r="556" spans="1:5" x14ac:dyDescent="0.25">
      <c r="A556">
        <v>120030915</v>
      </c>
      <c r="B556" t="s">
        <v>599</v>
      </c>
      <c r="C556">
        <v>0</v>
      </c>
      <c r="D556">
        <v>0</v>
      </c>
      <c r="E556">
        <v>0</v>
      </c>
    </row>
    <row r="557" spans="1:5" x14ac:dyDescent="0.25">
      <c r="A557">
        <v>120030930</v>
      </c>
      <c r="B557" t="s">
        <v>600</v>
      </c>
      <c r="C557">
        <v>724.99</v>
      </c>
      <c r="D557">
        <v>791.67</v>
      </c>
      <c r="E557">
        <v>0</v>
      </c>
    </row>
    <row r="558" spans="1:5" x14ac:dyDescent="0.25">
      <c r="A558">
        <v>120030975</v>
      </c>
      <c r="B558" t="s">
        <v>601</v>
      </c>
      <c r="C558">
        <v>0</v>
      </c>
      <c r="D558">
        <v>0</v>
      </c>
      <c r="E558">
        <v>0</v>
      </c>
    </row>
    <row r="559" spans="1:5" x14ac:dyDescent="0.25">
      <c r="A559">
        <v>120030981</v>
      </c>
      <c r="B559" t="s">
        <v>602</v>
      </c>
      <c r="C559">
        <v>0</v>
      </c>
      <c r="D559">
        <v>0</v>
      </c>
      <c r="E559">
        <v>0</v>
      </c>
    </row>
    <row r="560" spans="1:5" x14ac:dyDescent="0.25">
      <c r="A560">
        <v>120031501</v>
      </c>
      <c r="B560" t="s">
        <v>892</v>
      </c>
      <c r="C560">
        <v>0</v>
      </c>
      <c r="D560">
        <v>0</v>
      </c>
      <c r="E560">
        <v>0</v>
      </c>
    </row>
    <row r="561" spans="1:5" x14ac:dyDescent="0.25">
      <c r="A561">
        <v>120031600</v>
      </c>
      <c r="B561" t="s">
        <v>968</v>
      </c>
      <c r="C561">
        <v>105</v>
      </c>
      <c r="D561">
        <v>0</v>
      </c>
      <c r="E561">
        <v>0</v>
      </c>
    </row>
    <row r="562" spans="1:5" x14ac:dyDescent="0.25">
      <c r="A562">
        <v>120031640</v>
      </c>
      <c r="B562" t="s">
        <v>603</v>
      </c>
      <c r="C562">
        <v>0</v>
      </c>
      <c r="D562">
        <v>0</v>
      </c>
      <c r="E562">
        <v>0</v>
      </c>
    </row>
    <row r="563" spans="1:5" x14ac:dyDescent="0.25">
      <c r="A563">
        <v>120032000</v>
      </c>
      <c r="B563" t="s">
        <v>604</v>
      </c>
      <c r="C563">
        <v>0</v>
      </c>
      <c r="D563">
        <v>0</v>
      </c>
      <c r="E563">
        <v>0</v>
      </c>
    </row>
    <row r="564" spans="1:5" x14ac:dyDescent="0.25">
      <c r="A564">
        <v>120032004</v>
      </c>
      <c r="B564" t="s">
        <v>605</v>
      </c>
      <c r="C564">
        <v>2812.36</v>
      </c>
      <c r="D564">
        <v>7300</v>
      </c>
      <c r="E564">
        <v>0</v>
      </c>
    </row>
    <row r="565" spans="1:5" x14ac:dyDescent="0.25">
      <c r="A565">
        <v>120032022</v>
      </c>
      <c r="B565" t="s">
        <v>606</v>
      </c>
      <c r="C565">
        <v>1103.8499999999999</v>
      </c>
      <c r="D565">
        <v>575</v>
      </c>
      <c r="E565">
        <v>0</v>
      </c>
    </row>
    <row r="566" spans="1:5" x14ac:dyDescent="0.25">
      <c r="A566">
        <v>120032300</v>
      </c>
      <c r="B566" t="s">
        <v>607</v>
      </c>
      <c r="C566">
        <v>86.8</v>
      </c>
      <c r="D566">
        <v>0</v>
      </c>
      <c r="E566">
        <v>0</v>
      </c>
    </row>
    <row r="567" spans="1:5" x14ac:dyDescent="0.25">
      <c r="A567">
        <v>120032401</v>
      </c>
      <c r="B567" t="s">
        <v>608</v>
      </c>
      <c r="C567">
        <v>0</v>
      </c>
      <c r="D567">
        <v>0</v>
      </c>
      <c r="E567">
        <v>0</v>
      </c>
    </row>
    <row r="568" spans="1:5" x14ac:dyDescent="0.25">
      <c r="A568">
        <v>120032407</v>
      </c>
      <c r="B568" t="s">
        <v>609</v>
      </c>
      <c r="C568">
        <v>0</v>
      </c>
      <c r="D568">
        <v>0</v>
      </c>
      <c r="E568">
        <v>0</v>
      </c>
    </row>
    <row r="569" spans="1:5" x14ac:dyDescent="0.25">
      <c r="A569">
        <v>120032420</v>
      </c>
      <c r="B569" t="s">
        <v>610</v>
      </c>
      <c r="C569">
        <v>0</v>
      </c>
      <c r="D569">
        <v>0</v>
      </c>
      <c r="E569">
        <v>0</v>
      </c>
    </row>
    <row r="570" spans="1:5" x14ac:dyDescent="0.25">
      <c r="A570">
        <v>120032422</v>
      </c>
      <c r="B570" t="s">
        <v>611</v>
      </c>
      <c r="C570">
        <v>1517.5</v>
      </c>
      <c r="D570">
        <v>0</v>
      </c>
      <c r="E570">
        <v>0</v>
      </c>
    </row>
    <row r="571" spans="1:5" x14ac:dyDescent="0.25">
      <c r="A571">
        <v>120032423</v>
      </c>
      <c r="B571" t="s">
        <v>612</v>
      </c>
      <c r="C571">
        <v>0</v>
      </c>
      <c r="D571">
        <v>0</v>
      </c>
      <c r="E571">
        <v>0</v>
      </c>
    </row>
    <row r="572" spans="1:5" x14ac:dyDescent="0.25">
      <c r="A572">
        <v>120032427</v>
      </c>
      <c r="B572" t="s">
        <v>613</v>
      </c>
      <c r="C572">
        <v>0</v>
      </c>
      <c r="D572">
        <v>0</v>
      </c>
      <c r="E572">
        <v>0</v>
      </c>
    </row>
    <row r="573" spans="1:5" x14ac:dyDescent="0.25">
      <c r="A573">
        <v>120032428</v>
      </c>
      <c r="B573" t="s">
        <v>614</v>
      </c>
      <c r="C573">
        <v>0</v>
      </c>
      <c r="D573">
        <v>0</v>
      </c>
      <c r="E573">
        <v>0</v>
      </c>
    </row>
    <row r="574" spans="1:5" x14ac:dyDescent="0.25">
      <c r="A574">
        <v>120032429</v>
      </c>
      <c r="B574" t="s">
        <v>615</v>
      </c>
      <c r="C574">
        <v>6500</v>
      </c>
      <c r="D574">
        <v>0</v>
      </c>
      <c r="E574">
        <v>0</v>
      </c>
    </row>
    <row r="575" spans="1:5" x14ac:dyDescent="0.25">
      <c r="A575">
        <v>120032430</v>
      </c>
      <c r="B575" t="s">
        <v>616</v>
      </c>
      <c r="C575">
        <v>6</v>
      </c>
      <c r="D575">
        <v>0</v>
      </c>
      <c r="E575">
        <v>0</v>
      </c>
    </row>
    <row r="576" spans="1:5" x14ac:dyDescent="0.25">
      <c r="A576">
        <v>120032432</v>
      </c>
      <c r="B576" t="s">
        <v>617</v>
      </c>
      <c r="C576">
        <v>3528</v>
      </c>
      <c r="D576">
        <v>1666.67</v>
      </c>
      <c r="E576">
        <v>0</v>
      </c>
    </row>
    <row r="577" spans="1:5" x14ac:dyDescent="0.25">
      <c r="A577">
        <v>120032451</v>
      </c>
      <c r="B577" t="s">
        <v>618</v>
      </c>
      <c r="C577">
        <v>0</v>
      </c>
      <c r="D577">
        <v>0</v>
      </c>
      <c r="E577">
        <v>0</v>
      </c>
    </row>
    <row r="578" spans="1:5" x14ac:dyDescent="0.25">
      <c r="A578">
        <v>120032456</v>
      </c>
      <c r="B578" t="s">
        <v>619</v>
      </c>
      <c r="C578">
        <v>0</v>
      </c>
      <c r="D578">
        <v>175</v>
      </c>
      <c r="E578">
        <v>0</v>
      </c>
    </row>
    <row r="579" spans="1:5" x14ac:dyDescent="0.25">
      <c r="A579">
        <v>120032500</v>
      </c>
      <c r="B579" t="s">
        <v>620</v>
      </c>
      <c r="C579">
        <v>950</v>
      </c>
      <c r="D579">
        <v>0</v>
      </c>
      <c r="E579">
        <v>0</v>
      </c>
    </row>
    <row r="580" spans="1:5" x14ac:dyDescent="0.25">
      <c r="A580">
        <v>120032504</v>
      </c>
      <c r="B580" t="s">
        <v>621</v>
      </c>
      <c r="C580">
        <v>0</v>
      </c>
      <c r="D580">
        <v>0</v>
      </c>
      <c r="E580">
        <v>0</v>
      </c>
    </row>
    <row r="581" spans="1:5" x14ac:dyDescent="0.25">
      <c r="A581">
        <v>120032510</v>
      </c>
      <c r="B581" t="s">
        <v>622</v>
      </c>
      <c r="C581">
        <v>0</v>
      </c>
      <c r="D581">
        <v>0</v>
      </c>
      <c r="E581">
        <v>0</v>
      </c>
    </row>
    <row r="582" spans="1:5" x14ac:dyDescent="0.25">
      <c r="A582">
        <v>120032706</v>
      </c>
      <c r="B582" t="s">
        <v>623</v>
      </c>
      <c r="C582">
        <v>0</v>
      </c>
      <c r="D582">
        <v>0</v>
      </c>
      <c r="E582">
        <v>0</v>
      </c>
    </row>
    <row r="583" spans="1:5" x14ac:dyDescent="0.25">
      <c r="A583">
        <v>120032922</v>
      </c>
      <c r="B583" t="s">
        <v>624</v>
      </c>
      <c r="C583">
        <v>0</v>
      </c>
      <c r="D583">
        <v>0</v>
      </c>
      <c r="E583">
        <v>0</v>
      </c>
    </row>
    <row r="584" spans="1:5" x14ac:dyDescent="0.25">
      <c r="A584">
        <v>120033011</v>
      </c>
      <c r="B584" t="s">
        <v>625</v>
      </c>
      <c r="C584">
        <v>0</v>
      </c>
      <c r="D584">
        <v>0</v>
      </c>
      <c r="E584">
        <v>0</v>
      </c>
    </row>
    <row r="585" spans="1:5" x14ac:dyDescent="0.25">
      <c r="A585">
        <v>120034600</v>
      </c>
      <c r="B585" t="s">
        <v>626</v>
      </c>
      <c r="C585">
        <v>0</v>
      </c>
      <c r="D585">
        <v>0</v>
      </c>
      <c r="E585">
        <v>0</v>
      </c>
    </row>
    <row r="586" spans="1:5" x14ac:dyDescent="0.25">
      <c r="A586">
        <v>120034610</v>
      </c>
      <c r="B586" t="s">
        <v>627</v>
      </c>
      <c r="C586">
        <v>0</v>
      </c>
      <c r="D586">
        <v>0</v>
      </c>
      <c r="E586">
        <v>0</v>
      </c>
    </row>
    <row r="587" spans="1:5" x14ac:dyDescent="0.25">
      <c r="A587">
        <v>120034611</v>
      </c>
      <c r="B587" t="s">
        <v>628</v>
      </c>
      <c r="C587">
        <v>0</v>
      </c>
      <c r="D587">
        <v>0</v>
      </c>
      <c r="E587">
        <v>0</v>
      </c>
    </row>
    <row r="588" spans="1:5" x14ac:dyDescent="0.25">
      <c r="A588">
        <v>120034618</v>
      </c>
      <c r="B588" t="s">
        <v>629</v>
      </c>
      <c r="C588">
        <v>0</v>
      </c>
      <c r="D588">
        <v>0</v>
      </c>
      <c r="E588">
        <v>0</v>
      </c>
    </row>
    <row r="589" spans="1:5" x14ac:dyDescent="0.25">
      <c r="A589">
        <v>120034619</v>
      </c>
      <c r="B589" t="s">
        <v>630</v>
      </c>
      <c r="C589">
        <v>0</v>
      </c>
      <c r="D589">
        <v>0</v>
      </c>
      <c r="E589">
        <v>0</v>
      </c>
    </row>
    <row r="590" spans="1:5" x14ac:dyDescent="0.25">
      <c r="A590">
        <v>120034630</v>
      </c>
      <c r="B590" t="s">
        <v>631</v>
      </c>
      <c r="C590">
        <v>0</v>
      </c>
      <c r="D590">
        <v>1150000</v>
      </c>
      <c r="E590">
        <v>0</v>
      </c>
    </row>
    <row r="591" spans="1:5" x14ac:dyDescent="0.25">
      <c r="A591">
        <v>120035007</v>
      </c>
      <c r="B591" t="s">
        <v>632</v>
      </c>
      <c r="C591">
        <v>0</v>
      </c>
      <c r="D591">
        <v>0</v>
      </c>
      <c r="E591">
        <v>0</v>
      </c>
    </row>
    <row r="592" spans="1:5" x14ac:dyDescent="0.25">
      <c r="A592">
        <v>120035016</v>
      </c>
      <c r="B592" t="s">
        <v>633</v>
      </c>
      <c r="C592">
        <v>0</v>
      </c>
      <c r="D592">
        <v>0</v>
      </c>
      <c r="E592">
        <v>0</v>
      </c>
    </row>
    <row r="593" spans="1:5" x14ac:dyDescent="0.25">
      <c r="A593">
        <v>120035127</v>
      </c>
      <c r="B593" t="s">
        <v>634</v>
      </c>
      <c r="C593">
        <v>0</v>
      </c>
      <c r="D593">
        <v>0</v>
      </c>
      <c r="E593">
        <v>0</v>
      </c>
    </row>
    <row r="594" spans="1:5" x14ac:dyDescent="0.25">
      <c r="A594">
        <v>120035141</v>
      </c>
      <c r="B594" t="s">
        <v>635</v>
      </c>
      <c r="C594">
        <v>0</v>
      </c>
      <c r="D594">
        <v>0</v>
      </c>
      <c r="E594">
        <v>0</v>
      </c>
    </row>
    <row r="595" spans="1:5" x14ac:dyDescent="0.25">
      <c r="A595">
        <v>120035146</v>
      </c>
      <c r="B595" t="s">
        <v>636</v>
      </c>
      <c r="C595">
        <v>0</v>
      </c>
      <c r="D595">
        <v>0</v>
      </c>
      <c r="E595">
        <v>0</v>
      </c>
    </row>
    <row r="596" spans="1:5" x14ac:dyDescent="0.25">
      <c r="A596">
        <v>120035157</v>
      </c>
      <c r="B596" t="s">
        <v>637</v>
      </c>
      <c r="C596">
        <v>0</v>
      </c>
      <c r="D596">
        <v>750</v>
      </c>
      <c r="E596">
        <v>0</v>
      </c>
    </row>
    <row r="597" spans="1:5" x14ac:dyDescent="0.25">
      <c r="A597">
        <v>120035158</v>
      </c>
      <c r="B597" t="s">
        <v>638</v>
      </c>
      <c r="C597">
        <v>0</v>
      </c>
      <c r="D597">
        <v>625</v>
      </c>
      <c r="E597">
        <v>0</v>
      </c>
    </row>
    <row r="598" spans="1:5" x14ac:dyDescent="0.25">
      <c r="A598">
        <v>120039051</v>
      </c>
      <c r="B598" t="s">
        <v>639</v>
      </c>
      <c r="C598">
        <v>0</v>
      </c>
      <c r="D598">
        <v>0</v>
      </c>
      <c r="E598">
        <v>0</v>
      </c>
    </row>
    <row r="599" spans="1:5" x14ac:dyDescent="0.25">
      <c r="A599">
        <v>120039060</v>
      </c>
      <c r="B599" t="s">
        <v>640</v>
      </c>
      <c r="C599">
        <v>0</v>
      </c>
      <c r="D599">
        <v>0</v>
      </c>
      <c r="E599">
        <v>0</v>
      </c>
    </row>
    <row r="600" spans="1:5" x14ac:dyDescent="0.25">
      <c r="A600">
        <v>120039100</v>
      </c>
      <c r="B600" t="s">
        <v>617</v>
      </c>
      <c r="C600">
        <v>0</v>
      </c>
      <c r="D600">
        <v>0</v>
      </c>
      <c r="E600">
        <v>0</v>
      </c>
    </row>
    <row r="601" spans="1:5" x14ac:dyDescent="0.25">
      <c r="A601">
        <v>120039201</v>
      </c>
      <c r="B601" t="s">
        <v>641</v>
      </c>
      <c r="C601">
        <v>0</v>
      </c>
      <c r="D601">
        <v>0</v>
      </c>
      <c r="E601">
        <v>0</v>
      </c>
    </row>
    <row r="602" spans="1:5" x14ac:dyDescent="0.25">
      <c r="A602">
        <v>120039210</v>
      </c>
      <c r="B602" t="s">
        <v>642</v>
      </c>
      <c r="C602">
        <v>0</v>
      </c>
      <c r="D602">
        <v>0</v>
      </c>
      <c r="E602">
        <v>0</v>
      </c>
    </row>
    <row r="603" spans="1:5" x14ac:dyDescent="0.25">
      <c r="A603">
        <v>120039356</v>
      </c>
      <c r="B603" t="s">
        <v>643</v>
      </c>
      <c r="C603">
        <v>0</v>
      </c>
      <c r="D603">
        <v>0</v>
      </c>
      <c r="E603">
        <v>0</v>
      </c>
    </row>
    <row r="604" spans="1:5" x14ac:dyDescent="0.25">
      <c r="A604">
        <v>120039601</v>
      </c>
      <c r="B604" t="s">
        <v>644</v>
      </c>
      <c r="C604">
        <v>-265</v>
      </c>
      <c r="D604">
        <v>0</v>
      </c>
      <c r="E604">
        <v>0</v>
      </c>
    </row>
    <row r="605" spans="1:5" x14ac:dyDescent="0.25">
      <c r="A605">
        <v>125010100</v>
      </c>
      <c r="B605" t="s">
        <v>645</v>
      </c>
      <c r="C605">
        <v>0</v>
      </c>
      <c r="D605">
        <v>0</v>
      </c>
      <c r="E605">
        <v>0</v>
      </c>
    </row>
    <row r="606" spans="1:5" x14ac:dyDescent="0.25">
      <c r="A606">
        <v>125010101</v>
      </c>
      <c r="B606" t="s">
        <v>646</v>
      </c>
      <c r="C606">
        <v>0</v>
      </c>
      <c r="D606">
        <v>0</v>
      </c>
      <c r="E606">
        <v>0</v>
      </c>
    </row>
    <row r="607" spans="1:5" x14ac:dyDescent="0.25">
      <c r="A607">
        <v>125010102</v>
      </c>
      <c r="B607" t="s">
        <v>647</v>
      </c>
      <c r="C607">
        <v>0</v>
      </c>
      <c r="D607">
        <v>0</v>
      </c>
      <c r="E607">
        <v>0</v>
      </c>
    </row>
    <row r="608" spans="1:5" x14ac:dyDescent="0.25">
      <c r="A608">
        <v>125010120</v>
      </c>
      <c r="B608" t="s">
        <v>648</v>
      </c>
      <c r="C608">
        <v>0</v>
      </c>
      <c r="D608">
        <v>0</v>
      </c>
      <c r="E608">
        <v>0</v>
      </c>
    </row>
    <row r="609" spans="1:5" x14ac:dyDescent="0.25">
      <c r="A609">
        <v>125011149</v>
      </c>
      <c r="B609" t="s">
        <v>649</v>
      </c>
      <c r="C609">
        <v>0</v>
      </c>
      <c r="D609">
        <v>0</v>
      </c>
      <c r="E609">
        <v>0</v>
      </c>
    </row>
    <row r="610" spans="1:5" x14ac:dyDescent="0.25">
      <c r="A610">
        <v>125011400</v>
      </c>
      <c r="B610" t="s">
        <v>650</v>
      </c>
      <c r="C610">
        <v>0</v>
      </c>
      <c r="D610">
        <v>0</v>
      </c>
      <c r="E610">
        <v>0</v>
      </c>
    </row>
    <row r="611" spans="1:5" x14ac:dyDescent="0.25">
      <c r="A611">
        <v>125011500</v>
      </c>
      <c r="B611" t="s">
        <v>651</v>
      </c>
      <c r="C611">
        <v>0</v>
      </c>
      <c r="D611">
        <v>0</v>
      </c>
      <c r="E611">
        <v>0</v>
      </c>
    </row>
    <row r="612" spans="1:5" x14ac:dyDescent="0.25">
      <c r="A612">
        <v>125011501</v>
      </c>
      <c r="B612" t="s">
        <v>652</v>
      </c>
      <c r="C612">
        <v>0</v>
      </c>
      <c r="D612">
        <v>0</v>
      </c>
      <c r="E612">
        <v>0</v>
      </c>
    </row>
    <row r="613" spans="1:5" x14ac:dyDescent="0.25">
      <c r="A613">
        <v>125011502</v>
      </c>
      <c r="B613" t="s">
        <v>653</v>
      </c>
      <c r="C613">
        <v>0</v>
      </c>
      <c r="D613">
        <v>0</v>
      </c>
      <c r="E613">
        <v>0</v>
      </c>
    </row>
    <row r="614" spans="1:5" x14ac:dyDescent="0.25">
      <c r="A614">
        <v>125011620</v>
      </c>
      <c r="B614" t="s">
        <v>654</v>
      </c>
      <c r="C614">
        <v>0</v>
      </c>
      <c r="D614">
        <v>25</v>
      </c>
      <c r="E614">
        <v>0</v>
      </c>
    </row>
    <row r="615" spans="1:5" x14ac:dyDescent="0.25">
      <c r="A615">
        <v>125012000</v>
      </c>
      <c r="B615" t="s">
        <v>655</v>
      </c>
      <c r="C615">
        <v>0</v>
      </c>
      <c r="D615">
        <v>0</v>
      </c>
      <c r="E615">
        <v>0</v>
      </c>
    </row>
    <row r="616" spans="1:5" x14ac:dyDescent="0.25">
      <c r="A616">
        <v>125012300</v>
      </c>
      <c r="B616" t="s">
        <v>656</v>
      </c>
      <c r="C616">
        <v>0</v>
      </c>
      <c r="D616">
        <v>0</v>
      </c>
      <c r="E616">
        <v>0</v>
      </c>
    </row>
    <row r="617" spans="1:5" x14ac:dyDescent="0.25">
      <c r="A617">
        <v>125012416</v>
      </c>
      <c r="B617" t="s">
        <v>657</v>
      </c>
      <c r="C617">
        <v>0</v>
      </c>
      <c r="D617">
        <v>0</v>
      </c>
      <c r="E617">
        <v>0</v>
      </c>
    </row>
    <row r="618" spans="1:5" x14ac:dyDescent="0.25">
      <c r="A618">
        <v>125012510</v>
      </c>
      <c r="B618" t="s">
        <v>658</v>
      </c>
      <c r="C618">
        <v>0</v>
      </c>
      <c r="D618">
        <v>0</v>
      </c>
      <c r="E618">
        <v>0</v>
      </c>
    </row>
    <row r="619" spans="1:5" x14ac:dyDescent="0.25">
      <c r="A619">
        <v>125012706</v>
      </c>
      <c r="B619" t="s">
        <v>659</v>
      </c>
      <c r="C619">
        <v>0</v>
      </c>
      <c r="D619">
        <v>0</v>
      </c>
      <c r="E619">
        <v>0</v>
      </c>
    </row>
    <row r="620" spans="1:5" x14ac:dyDescent="0.25">
      <c r="A620">
        <v>125014610</v>
      </c>
      <c r="B620" t="s">
        <v>660</v>
      </c>
      <c r="C620">
        <v>0</v>
      </c>
      <c r="D620">
        <v>0</v>
      </c>
      <c r="E620">
        <v>0</v>
      </c>
    </row>
    <row r="621" spans="1:5" x14ac:dyDescent="0.25">
      <c r="A621">
        <v>125014611</v>
      </c>
      <c r="B621" t="s">
        <v>661</v>
      </c>
      <c r="C621">
        <v>0</v>
      </c>
      <c r="D621">
        <v>0</v>
      </c>
      <c r="E621">
        <v>0</v>
      </c>
    </row>
    <row r="622" spans="1:5" x14ac:dyDescent="0.25">
      <c r="A622">
        <v>125014622</v>
      </c>
      <c r="B622" t="s">
        <v>662</v>
      </c>
      <c r="C622">
        <v>0</v>
      </c>
      <c r="D622">
        <v>0</v>
      </c>
      <c r="E622">
        <v>0</v>
      </c>
    </row>
    <row r="623" spans="1:5" x14ac:dyDescent="0.25">
      <c r="A623">
        <v>125020100</v>
      </c>
      <c r="B623" t="s">
        <v>663</v>
      </c>
      <c r="C623">
        <v>0</v>
      </c>
      <c r="D623">
        <v>0</v>
      </c>
      <c r="E623">
        <v>0</v>
      </c>
    </row>
    <row r="624" spans="1:5" x14ac:dyDescent="0.25">
      <c r="A624">
        <v>125020101</v>
      </c>
      <c r="B624" t="s">
        <v>664</v>
      </c>
      <c r="C624">
        <v>0</v>
      </c>
      <c r="D624">
        <v>0</v>
      </c>
      <c r="E624">
        <v>0</v>
      </c>
    </row>
    <row r="625" spans="1:5" x14ac:dyDescent="0.25">
      <c r="A625">
        <v>125020102</v>
      </c>
      <c r="B625" t="s">
        <v>665</v>
      </c>
      <c r="C625">
        <v>0</v>
      </c>
      <c r="D625">
        <v>0</v>
      </c>
      <c r="E625">
        <v>0</v>
      </c>
    </row>
    <row r="626" spans="1:5" x14ac:dyDescent="0.25">
      <c r="A626">
        <v>125020120</v>
      </c>
      <c r="B626" t="s">
        <v>666</v>
      </c>
      <c r="C626">
        <v>0</v>
      </c>
      <c r="D626">
        <v>0</v>
      </c>
      <c r="E626">
        <v>0</v>
      </c>
    </row>
    <row r="627" spans="1:5" x14ac:dyDescent="0.25">
      <c r="A627">
        <v>125020930</v>
      </c>
      <c r="B627" t="s">
        <v>667</v>
      </c>
      <c r="C627">
        <v>0</v>
      </c>
      <c r="D627">
        <v>0</v>
      </c>
      <c r="E627">
        <v>0</v>
      </c>
    </row>
    <row r="628" spans="1:5" x14ac:dyDescent="0.25">
      <c r="A628">
        <v>125021149</v>
      </c>
      <c r="B628" t="s">
        <v>668</v>
      </c>
      <c r="C628">
        <v>0</v>
      </c>
      <c r="D628">
        <v>0</v>
      </c>
      <c r="E628">
        <v>0</v>
      </c>
    </row>
    <row r="629" spans="1:5" x14ac:dyDescent="0.25">
      <c r="A629">
        <v>125021400</v>
      </c>
      <c r="B629" t="s">
        <v>669</v>
      </c>
      <c r="C629">
        <v>0</v>
      </c>
      <c r="D629">
        <v>0</v>
      </c>
      <c r="E629">
        <v>0</v>
      </c>
    </row>
    <row r="630" spans="1:5" x14ac:dyDescent="0.25">
      <c r="A630">
        <v>125021500</v>
      </c>
      <c r="B630" t="s">
        <v>670</v>
      </c>
      <c r="C630">
        <v>0</v>
      </c>
      <c r="D630">
        <v>0</v>
      </c>
      <c r="E630">
        <v>0</v>
      </c>
    </row>
    <row r="631" spans="1:5" x14ac:dyDescent="0.25">
      <c r="A631">
        <v>125021501</v>
      </c>
      <c r="B631" t="s">
        <v>671</v>
      </c>
      <c r="C631">
        <v>0</v>
      </c>
      <c r="D631">
        <v>0</v>
      </c>
      <c r="E631">
        <v>0</v>
      </c>
    </row>
    <row r="632" spans="1:5" x14ac:dyDescent="0.25">
      <c r="A632">
        <v>125021502</v>
      </c>
      <c r="B632" t="s">
        <v>672</v>
      </c>
      <c r="C632">
        <v>0</v>
      </c>
      <c r="D632">
        <v>0</v>
      </c>
      <c r="E632">
        <v>0</v>
      </c>
    </row>
    <row r="633" spans="1:5" x14ac:dyDescent="0.25">
      <c r="A633">
        <v>125022000</v>
      </c>
      <c r="B633" t="s">
        <v>673</v>
      </c>
      <c r="C633">
        <v>0</v>
      </c>
      <c r="D633">
        <v>0</v>
      </c>
      <c r="E633">
        <v>0</v>
      </c>
    </row>
    <row r="634" spans="1:5" x14ac:dyDescent="0.25">
      <c r="A634">
        <v>125022300</v>
      </c>
      <c r="B634" t="s">
        <v>674</v>
      </c>
      <c r="C634">
        <v>0</v>
      </c>
      <c r="D634">
        <v>0</v>
      </c>
      <c r="E634">
        <v>0</v>
      </c>
    </row>
    <row r="635" spans="1:5" x14ac:dyDescent="0.25">
      <c r="A635">
        <v>125022510</v>
      </c>
      <c r="B635" t="s">
        <v>675</v>
      </c>
      <c r="C635">
        <v>0</v>
      </c>
      <c r="D635">
        <v>0</v>
      </c>
      <c r="E635">
        <v>0</v>
      </c>
    </row>
    <row r="636" spans="1:5" x14ac:dyDescent="0.25">
      <c r="A636">
        <v>125022706</v>
      </c>
      <c r="B636" t="s">
        <v>676</v>
      </c>
      <c r="C636">
        <v>0</v>
      </c>
      <c r="D636">
        <v>0</v>
      </c>
      <c r="E636">
        <v>0</v>
      </c>
    </row>
    <row r="637" spans="1:5" x14ac:dyDescent="0.25">
      <c r="A637">
        <v>125024610</v>
      </c>
      <c r="B637" t="s">
        <v>677</v>
      </c>
      <c r="C637">
        <v>0</v>
      </c>
      <c r="D637">
        <v>0</v>
      </c>
      <c r="E637">
        <v>0</v>
      </c>
    </row>
    <row r="638" spans="1:5" x14ac:dyDescent="0.25">
      <c r="A638">
        <v>125024611</v>
      </c>
      <c r="B638" t="s">
        <v>678</v>
      </c>
      <c r="C638">
        <v>0</v>
      </c>
      <c r="D638">
        <v>0</v>
      </c>
      <c r="E638">
        <v>0</v>
      </c>
    </row>
    <row r="639" spans="1:5" x14ac:dyDescent="0.25">
      <c r="A639">
        <v>125029200</v>
      </c>
      <c r="B639" t="s">
        <v>679</v>
      </c>
      <c r="C639">
        <v>0</v>
      </c>
      <c r="D639">
        <v>0</v>
      </c>
      <c r="E639">
        <v>0</v>
      </c>
    </row>
    <row r="640" spans="1:5" x14ac:dyDescent="0.25">
      <c r="A640">
        <v>125030100</v>
      </c>
      <c r="B640" t="s">
        <v>680</v>
      </c>
      <c r="C640">
        <v>0</v>
      </c>
      <c r="D640">
        <v>0</v>
      </c>
      <c r="E640">
        <v>0</v>
      </c>
    </row>
    <row r="641" spans="1:5" x14ac:dyDescent="0.25">
      <c r="A641">
        <v>125030101</v>
      </c>
      <c r="B641" t="s">
        <v>681</v>
      </c>
      <c r="C641">
        <v>0</v>
      </c>
      <c r="D641">
        <v>0</v>
      </c>
      <c r="E641">
        <v>0</v>
      </c>
    </row>
    <row r="642" spans="1:5" x14ac:dyDescent="0.25">
      <c r="A642">
        <v>125030102</v>
      </c>
      <c r="B642" t="s">
        <v>682</v>
      </c>
      <c r="C642">
        <v>0</v>
      </c>
      <c r="D642">
        <v>0</v>
      </c>
      <c r="E642">
        <v>0</v>
      </c>
    </row>
    <row r="643" spans="1:5" x14ac:dyDescent="0.25">
      <c r="A643">
        <v>125030120</v>
      </c>
      <c r="B643" t="s">
        <v>683</v>
      </c>
      <c r="C643">
        <v>0</v>
      </c>
      <c r="D643">
        <v>0</v>
      </c>
      <c r="E643">
        <v>0</v>
      </c>
    </row>
    <row r="644" spans="1:5" x14ac:dyDescent="0.25">
      <c r="A644">
        <v>125031149</v>
      </c>
      <c r="B644" t="s">
        <v>684</v>
      </c>
      <c r="C644">
        <v>0</v>
      </c>
      <c r="D644">
        <v>0</v>
      </c>
      <c r="E644">
        <v>0</v>
      </c>
    </row>
    <row r="645" spans="1:5" x14ac:dyDescent="0.25">
      <c r="A645">
        <v>125031400</v>
      </c>
      <c r="B645" t="s">
        <v>685</v>
      </c>
      <c r="C645">
        <v>0</v>
      </c>
      <c r="D645">
        <v>0</v>
      </c>
      <c r="E645">
        <v>0</v>
      </c>
    </row>
    <row r="646" spans="1:5" x14ac:dyDescent="0.25">
      <c r="A646">
        <v>125031500</v>
      </c>
      <c r="B646" t="s">
        <v>686</v>
      </c>
      <c r="C646">
        <v>0</v>
      </c>
      <c r="D646">
        <v>0</v>
      </c>
      <c r="E646">
        <v>0</v>
      </c>
    </row>
    <row r="647" spans="1:5" x14ac:dyDescent="0.25">
      <c r="A647">
        <v>125031501</v>
      </c>
      <c r="B647" t="s">
        <v>687</v>
      </c>
      <c r="C647">
        <v>0</v>
      </c>
      <c r="D647">
        <v>0</v>
      </c>
      <c r="E647">
        <v>0</v>
      </c>
    </row>
    <row r="648" spans="1:5" x14ac:dyDescent="0.25">
      <c r="A648">
        <v>125031502</v>
      </c>
      <c r="B648" t="s">
        <v>688</v>
      </c>
      <c r="C648">
        <v>0</v>
      </c>
      <c r="D648">
        <v>0</v>
      </c>
      <c r="E648">
        <v>0</v>
      </c>
    </row>
    <row r="649" spans="1:5" x14ac:dyDescent="0.25">
      <c r="A649">
        <v>125032000</v>
      </c>
      <c r="B649" t="s">
        <v>689</v>
      </c>
      <c r="C649">
        <v>0</v>
      </c>
      <c r="D649">
        <v>0</v>
      </c>
      <c r="E649">
        <v>0</v>
      </c>
    </row>
    <row r="650" spans="1:5" x14ac:dyDescent="0.25">
      <c r="A650">
        <v>125032300</v>
      </c>
      <c r="B650" t="s">
        <v>690</v>
      </c>
      <c r="C650">
        <v>0</v>
      </c>
      <c r="D650">
        <v>0</v>
      </c>
      <c r="E650">
        <v>0</v>
      </c>
    </row>
    <row r="651" spans="1:5" x14ac:dyDescent="0.25">
      <c r="A651">
        <v>125032510</v>
      </c>
      <c r="B651" t="s">
        <v>691</v>
      </c>
      <c r="C651">
        <v>0</v>
      </c>
      <c r="D651">
        <v>0</v>
      </c>
      <c r="E651">
        <v>0</v>
      </c>
    </row>
    <row r="652" spans="1:5" x14ac:dyDescent="0.25">
      <c r="A652">
        <v>125032706</v>
      </c>
      <c r="B652" t="s">
        <v>692</v>
      </c>
      <c r="C652">
        <v>0</v>
      </c>
      <c r="D652">
        <v>0</v>
      </c>
      <c r="E652">
        <v>0</v>
      </c>
    </row>
    <row r="653" spans="1:5" x14ac:dyDescent="0.25">
      <c r="A653">
        <v>125034610</v>
      </c>
      <c r="B653" t="s">
        <v>693</v>
      </c>
      <c r="C653">
        <v>0</v>
      </c>
      <c r="D653">
        <v>0</v>
      </c>
      <c r="E653">
        <v>0</v>
      </c>
    </row>
    <row r="654" spans="1:5" x14ac:dyDescent="0.25">
      <c r="A654">
        <v>125034611</v>
      </c>
      <c r="B654" t="s">
        <v>694</v>
      </c>
      <c r="C654">
        <v>0</v>
      </c>
      <c r="D654">
        <v>0</v>
      </c>
      <c r="E654">
        <v>0</v>
      </c>
    </row>
    <row r="655" spans="1:5" x14ac:dyDescent="0.25">
      <c r="A655">
        <v>125040100</v>
      </c>
      <c r="B655" t="s">
        <v>695</v>
      </c>
      <c r="C655">
        <v>0</v>
      </c>
      <c r="D655">
        <v>0</v>
      </c>
      <c r="E655">
        <v>0</v>
      </c>
    </row>
    <row r="656" spans="1:5" x14ac:dyDescent="0.25">
      <c r="A656">
        <v>125040102</v>
      </c>
      <c r="B656" t="s">
        <v>696</v>
      </c>
      <c r="C656">
        <v>0</v>
      </c>
      <c r="D656">
        <v>0</v>
      </c>
      <c r="E656">
        <v>0</v>
      </c>
    </row>
    <row r="657" spans="1:5" x14ac:dyDescent="0.25">
      <c r="A657">
        <v>125040120</v>
      </c>
      <c r="B657" t="s">
        <v>697</v>
      </c>
      <c r="C657">
        <v>0</v>
      </c>
      <c r="D657">
        <v>0</v>
      </c>
      <c r="E657">
        <v>0</v>
      </c>
    </row>
    <row r="658" spans="1:5" x14ac:dyDescent="0.25">
      <c r="A658">
        <v>125040930</v>
      </c>
      <c r="B658" t="s">
        <v>698</v>
      </c>
      <c r="C658">
        <v>0</v>
      </c>
      <c r="D658">
        <v>0</v>
      </c>
      <c r="E658">
        <v>0</v>
      </c>
    </row>
    <row r="659" spans="1:5" x14ac:dyDescent="0.25">
      <c r="A659">
        <v>125041149</v>
      </c>
      <c r="B659" t="s">
        <v>699</v>
      </c>
      <c r="C659">
        <v>0</v>
      </c>
      <c r="D659">
        <v>0</v>
      </c>
      <c r="E659">
        <v>0</v>
      </c>
    </row>
    <row r="660" spans="1:5" x14ac:dyDescent="0.25">
      <c r="A660">
        <v>125041400</v>
      </c>
      <c r="B660" t="s">
        <v>700</v>
      </c>
      <c r="C660">
        <v>0</v>
      </c>
      <c r="D660">
        <v>0</v>
      </c>
      <c r="E660">
        <v>0</v>
      </c>
    </row>
    <row r="661" spans="1:5" x14ac:dyDescent="0.25">
      <c r="A661">
        <v>125041500</v>
      </c>
      <c r="B661" t="s">
        <v>701</v>
      </c>
      <c r="C661">
        <v>0</v>
      </c>
      <c r="D661">
        <v>0</v>
      </c>
      <c r="E661">
        <v>0</v>
      </c>
    </row>
    <row r="662" spans="1:5" x14ac:dyDescent="0.25">
      <c r="A662">
        <v>125041501</v>
      </c>
      <c r="B662" t="s">
        <v>702</v>
      </c>
      <c r="C662">
        <v>0</v>
      </c>
      <c r="D662">
        <v>0</v>
      </c>
      <c r="E662">
        <v>0</v>
      </c>
    </row>
    <row r="663" spans="1:5" x14ac:dyDescent="0.25">
      <c r="A663">
        <v>125041502</v>
      </c>
      <c r="B663" t="s">
        <v>703</v>
      </c>
      <c r="C663">
        <v>0</v>
      </c>
      <c r="D663">
        <v>0</v>
      </c>
      <c r="E663">
        <v>0</v>
      </c>
    </row>
    <row r="664" spans="1:5" x14ac:dyDescent="0.25">
      <c r="A664">
        <v>125041620</v>
      </c>
      <c r="B664" t="s">
        <v>704</v>
      </c>
      <c r="C664">
        <v>0</v>
      </c>
      <c r="D664">
        <v>0</v>
      </c>
      <c r="E664">
        <v>0</v>
      </c>
    </row>
    <row r="665" spans="1:5" x14ac:dyDescent="0.25">
      <c r="A665">
        <v>125042000</v>
      </c>
      <c r="B665" t="s">
        <v>705</v>
      </c>
      <c r="C665">
        <v>0</v>
      </c>
      <c r="D665">
        <v>0</v>
      </c>
      <c r="E665">
        <v>0</v>
      </c>
    </row>
    <row r="666" spans="1:5" x14ac:dyDescent="0.25">
      <c r="A666">
        <v>125042510</v>
      </c>
      <c r="B666" t="s">
        <v>706</v>
      </c>
      <c r="C666">
        <v>0</v>
      </c>
      <c r="D666">
        <v>0</v>
      </c>
      <c r="E666">
        <v>0</v>
      </c>
    </row>
    <row r="667" spans="1:5" x14ac:dyDescent="0.25">
      <c r="A667">
        <v>125044610</v>
      </c>
      <c r="B667" t="s">
        <v>707</v>
      </c>
      <c r="C667">
        <v>0</v>
      </c>
      <c r="D667">
        <v>0</v>
      </c>
      <c r="E667">
        <v>0</v>
      </c>
    </row>
    <row r="668" spans="1:5" x14ac:dyDescent="0.25">
      <c r="A668">
        <v>125044611</v>
      </c>
      <c r="B668" t="s">
        <v>708</v>
      </c>
      <c r="C668">
        <v>0</v>
      </c>
      <c r="D668">
        <v>0</v>
      </c>
      <c r="E668">
        <v>0</v>
      </c>
    </row>
    <row r="669" spans="1:5" x14ac:dyDescent="0.25">
      <c r="A669">
        <v>130011502</v>
      </c>
      <c r="B669" t="s">
        <v>709</v>
      </c>
      <c r="C669">
        <v>0</v>
      </c>
      <c r="D669">
        <v>0</v>
      </c>
      <c r="E669">
        <v>0</v>
      </c>
    </row>
    <row r="670" spans="1:5" x14ac:dyDescent="0.25">
      <c r="A670">
        <v>130012000</v>
      </c>
      <c r="B670" t="s">
        <v>710</v>
      </c>
      <c r="C670">
        <v>0</v>
      </c>
      <c r="D670">
        <v>0</v>
      </c>
      <c r="E670">
        <v>0</v>
      </c>
    </row>
    <row r="671" spans="1:5" x14ac:dyDescent="0.25">
      <c r="A671">
        <v>130014610</v>
      </c>
      <c r="B671" t="s">
        <v>711</v>
      </c>
      <c r="C671">
        <v>0</v>
      </c>
      <c r="D671">
        <v>0</v>
      </c>
      <c r="E671">
        <v>0</v>
      </c>
    </row>
    <row r="672" spans="1:5" x14ac:dyDescent="0.25">
      <c r="A672">
        <v>130014611</v>
      </c>
      <c r="B672" t="s">
        <v>712</v>
      </c>
      <c r="C672">
        <v>0</v>
      </c>
      <c r="D672">
        <v>0</v>
      </c>
      <c r="E672">
        <v>0</v>
      </c>
    </row>
    <row r="673" spans="1:5" x14ac:dyDescent="0.25">
      <c r="A673">
        <v>135012427</v>
      </c>
      <c r="B673" t="s">
        <v>713</v>
      </c>
      <c r="C673">
        <v>0</v>
      </c>
      <c r="D673">
        <v>0</v>
      </c>
      <c r="E673">
        <v>0</v>
      </c>
    </row>
    <row r="674" spans="1:5" x14ac:dyDescent="0.25">
      <c r="A674">
        <v>135012516</v>
      </c>
      <c r="B674" t="s">
        <v>714</v>
      </c>
      <c r="C674">
        <v>0</v>
      </c>
      <c r="D674">
        <v>0</v>
      </c>
      <c r="E674">
        <v>0</v>
      </c>
    </row>
    <row r="675" spans="1:5" x14ac:dyDescent="0.25">
      <c r="A675">
        <v>135014610</v>
      </c>
      <c r="B675" t="s">
        <v>715</v>
      </c>
      <c r="C675">
        <v>0</v>
      </c>
      <c r="D675">
        <v>0</v>
      </c>
      <c r="E675">
        <v>0</v>
      </c>
    </row>
    <row r="676" spans="1:5" x14ac:dyDescent="0.25">
      <c r="A676">
        <v>135014611</v>
      </c>
      <c r="B676" t="s">
        <v>716</v>
      </c>
      <c r="C676">
        <v>0</v>
      </c>
      <c r="D676">
        <v>0</v>
      </c>
      <c r="E676">
        <v>0</v>
      </c>
    </row>
    <row r="677" spans="1:5" x14ac:dyDescent="0.25">
      <c r="A677">
        <v>135015001</v>
      </c>
      <c r="B677" t="s">
        <v>717</v>
      </c>
      <c r="C677">
        <v>0</v>
      </c>
      <c r="D677">
        <v>0</v>
      </c>
      <c r="E677">
        <v>0</v>
      </c>
    </row>
    <row r="678" spans="1:5" x14ac:dyDescent="0.25">
      <c r="A678">
        <v>135015002</v>
      </c>
      <c r="B678" t="s">
        <v>718</v>
      </c>
      <c r="C678">
        <v>0</v>
      </c>
      <c r="D678">
        <v>0</v>
      </c>
      <c r="E678">
        <v>0</v>
      </c>
    </row>
    <row r="679" spans="1:5" x14ac:dyDescent="0.25">
      <c r="A679">
        <v>135019071</v>
      </c>
      <c r="B679" t="s">
        <v>719</v>
      </c>
      <c r="C679">
        <v>0</v>
      </c>
      <c r="D679">
        <v>0</v>
      </c>
      <c r="E679">
        <v>0</v>
      </c>
    </row>
    <row r="680" spans="1:5" x14ac:dyDescent="0.25">
      <c r="A680">
        <v>135019090</v>
      </c>
      <c r="B680" t="s">
        <v>720</v>
      </c>
      <c r="C680">
        <v>0</v>
      </c>
      <c r="D680">
        <v>0</v>
      </c>
      <c r="E680">
        <v>0</v>
      </c>
    </row>
    <row r="681" spans="1:5" x14ac:dyDescent="0.25">
      <c r="A681">
        <v>135019091</v>
      </c>
      <c r="B681" t="s">
        <v>721</v>
      </c>
      <c r="C681">
        <v>0</v>
      </c>
      <c r="D681">
        <v>0</v>
      </c>
      <c r="E681">
        <v>0</v>
      </c>
    </row>
    <row r="682" spans="1:5" x14ac:dyDescent="0.25">
      <c r="A682">
        <v>135019310</v>
      </c>
      <c r="B682" t="s">
        <v>722</v>
      </c>
      <c r="C682">
        <v>0</v>
      </c>
      <c r="D682">
        <v>0</v>
      </c>
      <c r="E682">
        <v>0</v>
      </c>
    </row>
    <row r="683" spans="1:5" x14ac:dyDescent="0.25">
      <c r="A683">
        <v>139010100</v>
      </c>
      <c r="B683" t="s">
        <v>723</v>
      </c>
      <c r="C683">
        <v>0</v>
      </c>
      <c r="D683">
        <v>0</v>
      </c>
      <c r="E683">
        <v>0</v>
      </c>
    </row>
    <row r="684" spans="1:5" x14ac:dyDescent="0.25">
      <c r="A684">
        <v>139010101</v>
      </c>
      <c r="B684" t="s">
        <v>724</v>
      </c>
      <c r="C684">
        <v>0</v>
      </c>
      <c r="D684">
        <v>0</v>
      </c>
      <c r="E684">
        <v>0</v>
      </c>
    </row>
    <row r="685" spans="1:5" x14ac:dyDescent="0.25">
      <c r="A685">
        <v>139010102</v>
      </c>
      <c r="B685" t="s">
        <v>725</v>
      </c>
      <c r="C685">
        <v>0</v>
      </c>
      <c r="D685">
        <v>0</v>
      </c>
      <c r="E685">
        <v>0</v>
      </c>
    </row>
    <row r="686" spans="1:5" x14ac:dyDescent="0.25">
      <c r="A686">
        <v>139010110</v>
      </c>
      <c r="B686" t="s">
        <v>726</v>
      </c>
      <c r="C686">
        <v>0</v>
      </c>
      <c r="D686">
        <v>0</v>
      </c>
      <c r="E686">
        <v>0</v>
      </c>
    </row>
    <row r="687" spans="1:5" x14ac:dyDescent="0.25">
      <c r="A687">
        <v>139010120</v>
      </c>
      <c r="B687" t="s">
        <v>727</v>
      </c>
      <c r="C687">
        <v>0</v>
      </c>
      <c r="D687">
        <v>0</v>
      </c>
      <c r="E687">
        <v>0</v>
      </c>
    </row>
    <row r="688" spans="1:5" x14ac:dyDescent="0.25">
      <c r="A688">
        <v>139010150</v>
      </c>
      <c r="B688" t="s">
        <v>728</v>
      </c>
      <c r="C688">
        <v>0</v>
      </c>
      <c r="D688">
        <v>0</v>
      </c>
      <c r="E688">
        <v>0</v>
      </c>
    </row>
    <row r="689" spans="1:5" x14ac:dyDescent="0.25">
      <c r="A689">
        <v>139010200</v>
      </c>
      <c r="B689" t="s">
        <v>729</v>
      </c>
      <c r="C689">
        <v>30314.16</v>
      </c>
      <c r="D689">
        <v>0</v>
      </c>
      <c r="E689">
        <v>0</v>
      </c>
    </row>
    <row r="690" spans="1:5" x14ac:dyDescent="0.25">
      <c r="A690">
        <v>139010700</v>
      </c>
      <c r="B690" t="s">
        <v>730</v>
      </c>
      <c r="C690">
        <v>0</v>
      </c>
      <c r="D690">
        <v>0</v>
      </c>
      <c r="E690">
        <v>0</v>
      </c>
    </row>
    <row r="691" spans="1:5" x14ac:dyDescent="0.25">
      <c r="A691">
        <v>139010730</v>
      </c>
      <c r="B691" t="s">
        <v>731</v>
      </c>
      <c r="C691">
        <v>0</v>
      </c>
      <c r="D691">
        <v>0</v>
      </c>
      <c r="E691">
        <v>0</v>
      </c>
    </row>
    <row r="692" spans="1:5" x14ac:dyDescent="0.25">
      <c r="A692">
        <v>139010800</v>
      </c>
      <c r="B692" t="s">
        <v>732</v>
      </c>
      <c r="C692">
        <v>0</v>
      </c>
      <c r="D692">
        <v>0</v>
      </c>
      <c r="E692">
        <v>0</v>
      </c>
    </row>
    <row r="693" spans="1:5" x14ac:dyDescent="0.25">
      <c r="A693">
        <v>139010915</v>
      </c>
      <c r="B693" t="s">
        <v>733</v>
      </c>
      <c r="C693">
        <v>0</v>
      </c>
      <c r="D693">
        <v>0</v>
      </c>
      <c r="E693">
        <v>0</v>
      </c>
    </row>
    <row r="694" spans="1:5" x14ac:dyDescent="0.25">
      <c r="A694">
        <v>139010930</v>
      </c>
      <c r="B694" t="s">
        <v>734</v>
      </c>
      <c r="C694">
        <v>0</v>
      </c>
      <c r="D694">
        <v>291.67</v>
      </c>
      <c r="E694">
        <v>0</v>
      </c>
    </row>
    <row r="695" spans="1:5" x14ac:dyDescent="0.25">
      <c r="A695">
        <v>139010975</v>
      </c>
      <c r="B695" t="s">
        <v>735</v>
      </c>
      <c r="C695">
        <v>250</v>
      </c>
      <c r="D695">
        <v>50</v>
      </c>
      <c r="E695">
        <v>0</v>
      </c>
    </row>
    <row r="696" spans="1:5" x14ac:dyDescent="0.25">
      <c r="A696">
        <v>139012000</v>
      </c>
      <c r="B696" t="s">
        <v>736</v>
      </c>
      <c r="C696">
        <v>37.11</v>
      </c>
      <c r="D696">
        <v>425</v>
      </c>
      <c r="E696">
        <v>0</v>
      </c>
    </row>
    <row r="697" spans="1:5" x14ac:dyDescent="0.25">
      <c r="A697">
        <v>139012022</v>
      </c>
      <c r="B697" t="s">
        <v>737</v>
      </c>
      <c r="C697">
        <v>0</v>
      </c>
      <c r="D697">
        <v>0</v>
      </c>
      <c r="E697">
        <v>0</v>
      </c>
    </row>
    <row r="698" spans="1:5" x14ac:dyDescent="0.25">
      <c r="A698">
        <v>139012300</v>
      </c>
      <c r="B698" t="s">
        <v>738</v>
      </c>
      <c r="C698">
        <v>121.29</v>
      </c>
      <c r="D698">
        <v>0</v>
      </c>
      <c r="E698">
        <v>0</v>
      </c>
    </row>
    <row r="699" spans="1:5" x14ac:dyDescent="0.25">
      <c r="A699">
        <v>139012422</v>
      </c>
      <c r="B699" t="s">
        <v>739</v>
      </c>
      <c r="C699">
        <v>0</v>
      </c>
      <c r="D699">
        <v>0</v>
      </c>
      <c r="E699">
        <v>0</v>
      </c>
    </row>
    <row r="700" spans="1:5" x14ac:dyDescent="0.25">
      <c r="A700">
        <v>139012429</v>
      </c>
      <c r="B700" t="s">
        <v>740</v>
      </c>
      <c r="C700">
        <v>17</v>
      </c>
      <c r="D700">
        <v>2500</v>
      </c>
      <c r="E700">
        <v>0</v>
      </c>
    </row>
    <row r="701" spans="1:5" x14ac:dyDescent="0.25">
      <c r="A701">
        <v>139012500</v>
      </c>
      <c r="B701" t="s">
        <v>741</v>
      </c>
      <c r="C701">
        <v>17.559999999999999</v>
      </c>
      <c r="D701">
        <v>0</v>
      </c>
      <c r="E701">
        <v>0</v>
      </c>
    </row>
    <row r="702" spans="1:5" x14ac:dyDescent="0.25">
      <c r="A702">
        <v>139012510</v>
      </c>
      <c r="B702" t="s">
        <v>742</v>
      </c>
      <c r="C702">
        <v>0</v>
      </c>
      <c r="D702">
        <v>0</v>
      </c>
      <c r="E702">
        <v>0</v>
      </c>
    </row>
    <row r="703" spans="1:5" x14ac:dyDescent="0.25">
      <c r="A703">
        <v>139012524</v>
      </c>
      <c r="B703" t="s">
        <v>743</v>
      </c>
      <c r="C703">
        <v>0</v>
      </c>
      <c r="D703">
        <v>0</v>
      </c>
      <c r="E703">
        <v>0</v>
      </c>
    </row>
    <row r="704" spans="1:5" x14ac:dyDescent="0.25">
      <c r="A704">
        <v>139012701</v>
      </c>
      <c r="B704" t="s">
        <v>744</v>
      </c>
      <c r="C704">
        <v>0</v>
      </c>
      <c r="D704">
        <v>0</v>
      </c>
      <c r="E704">
        <v>0</v>
      </c>
    </row>
    <row r="705" spans="1:5" x14ac:dyDescent="0.25">
      <c r="A705">
        <v>139012703</v>
      </c>
      <c r="B705" t="s">
        <v>745</v>
      </c>
      <c r="C705">
        <v>0</v>
      </c>
      <c r="D705">
        <v>0</v>
      </c>
      <c r="E705">
        <v>0</v>
      </c>
    </row>
    <row r="706" spans="1:5" x14ac:dyDescent="0.25">
      <c r="A706">
        <v>139012706</v>
      </c>
      <c r="B706" t="s">
        <v>746</v>
      </c>
      <c r="C706">
        <v>0</v>
      </c>
      <c r="D706">
        <v>0</v>
      </c>
      <c r="E706">
        <v>0</v>
      </c>
    </row>
    <row r="707" spans="1:5" x14ac:dyDescent="0.25">
      <c r="A707">
        <v>139012801</v>
      </c>
      <c r="B707" t="s">
        <v>747</v>
      </c>
      <c r="C707">
        <v>0</v>
      </c>
      <c r="D707">
        <v>175</v>
      </c>
      <c r="E707">
        <v>0</v>
      </c>
    </row>
    <row r="708" spans="1:5" x14ac:dyDescent="0.25">
      <c r="A708">
        <v>139014600</v>
      </c>
      <c r="B708" t="s">
        <v>748</v>
      </c>
      <c r="C708">
        <v>0</v>
      </c>
      <c r="D708">
        <v>0</v>
      </c>
      <c r="E708">
        <v>0</v>
      </c>
    </row>
    <row r="709" spans="1:5" x14ac:dyDescent="0.25">
      <c r="A709">
        <v>139014610</v>
      </c>
      <c r="B709" t="s">
        <v>749</v>
      </c>
      <c r="C709">
        <v>0</v>
      </c>
      <c r="D709">
        <v>0</v>
      </c>
      <c r="E709">
        <v>0</v>
      </c>
    </row>
    <row r="710" spans="1:5" x14ac:dyDescent="0.25">
      <c r="A710">
        <v>139014612</v>
      </c>
      <c r="B710" t="s">
        <v>750</v>
      </c>
      <c r="C710">
        <v>0</v>
      </c>
      <c r="D710">
        <v>0</v>
      </c>
      <c r="E710">
        <v>0</v>
      </c>
    </row>
    <row r="711" spans="1:5" x14ac:dyDescent="0.25">
      <c r="A711">
        <v>139014618</v>
      </c>
      <c r="B711" t="s">
        <v>751</v>
      </c>
      <c r="C711">
        <v>0</v>
      </c>
      <c r="D711">
        <v>0</v>
      </c>
      <c r="E711">
        <v>0</v>
      </c>
    </row>
    <row r="712" spans="1:5" x14ac:dyDescent="0.25">
      <c r="A712">
        <v>139014619</v>
      </c>
      <c r="B712" t="s">
        <v>752</v>
      </c>
      <c r="C712">
        <v>0</v>
      </c>
      <c r="D712">
        <v>0</v>
      </c>
      <c r="E712">
        <v>0</v>
      </c>
    </row>
    <row r="713" spans="1:5" x14ac:dyDescent="0.25">
      <c r="A713">
        <v>139014621</v>
      </c>
      <c r="B713" t="s">
        <v>753</v>
      </c>
      <c r="C713">
        <v>0</v>
      </c>
      <c r="D713">
        <v>0</v>
      </c>
      <c r="E713">
        <v>0</v>
      </c>
    </row>
    <row r="714" spans="1:5" x14ac:dyDescent="0.25">
      <c r="A714">
        <v>139016010</v>
      </c>
      <c r="B714" t="s">
        <v>754</v>
      </c>
      <c r="C714">
        <v>0</v>
      </c>
      <c r="D714">
        <v>0</v>
      </c>
      <c r="E714">
        <v>0</v>
      </c>
    </row>
    <row r="715" spans="1:5" x14ac:dyDescent="0.25">
      <c r="A715">
        <v>139019066</v>
      </c>
      <c r="B715" t="s">
        <v>755</v>
      </c>
      <c r="C715">
        <v>0</v>
      </c>
      <c r="D715">
        <v>0</v>
      </c>
      <c r="E715">
        <v>0</v>
      </c>
    </row>
    <row r="716" spans="1:5" x14ac:dyDescent="0.25">
      <c r="A716">
        <v>139019356</v>
      </c>
      <c r="B716" t="s">
        <v>756</v>
      </c>
      <c r="C716">
        <v>0</v>
      </c>
      <c r="D716">
        <v>0</v>
      </c>
      <c r="E716">
        <v>0</v>
      </c>
    </row>
    <row r="717" spans="1:5" x14ac:dyDescent="0.25">
      <c r="A717">
        <v>139019802</v>
      </c>
      <c r="B717" t="s">
        <v>757</v>
      </c>
      <c r="C717">
        <v>0</v>
      </c>
      <c r="D717">
        <v>0</v>
      </c>
      <c r="E717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7"/>
  <sheetViews>
    <sheetView workbookViewId="0">
      <selection activeCell="C717" sqref="A1:C717"/>
    </sheetView>
  </sheetViews>
  <sheetFormatPr defaultRowHeight="15" x14ac:dyDescent="0.25"/>
  <cols>
    <col min="1" max="1" width="10" bestFit="1" customWidth="1"/>
    <col min="2" max="2" width="47" bestFit="1" customWidth="1"/>
  </cols>
  <sheetData>
    <row r="1" spans="1:3" x14ac:dyDescent="0.25">
      <c r="A1" t="s">
        <v>1013</v>
      </c>
      <c r="B1" t="s">
        <v>52</v>
      </c>
      <c r="C1">
        <v>175953.42</v>
      </c>
    </row>
    <row r="2" spans="1:3" x14ac:dyDescent="0.25">
      <c r="A2" t="s">
        <v>1014</v>
      </c>
      <c r="B2" t="s">
        <v>53</v>
      </c>
      <c r="C2">
        <v>0</v>
      </c>
    </row>
    <row r="3" spans="1:3" x14ac:dyDescent="0.25">
      <c r="A3" t="s">
        <v>1015</v>
      </c>
      <c r="B3" t="s">
        <v>54</v>
      </c>
      <c r="C3">
        <v>0</v>
      </c>
    </row>
    <row r="4" spans="1:3" x14ac:dyDescent="0.25">
      <c r="A4" t="s">
        <v>1016</v>
      </c>
      <c r="B4" t="s">
        <v>55</v>
      </c>
      <c r="C4">
        <v>0</v>
      </c>
    </row>
    <row r="5" spans="1:3" x14ac:dyDescent="0.25">
      <c r="A5" t="s">
        <v>1017</v>
      </c>
      <c r="B5" t="s">
        <v>56</v>
      </c>
      <c r="C5">
        <v>0</v>
      </c>
    </row>
    <row r="6" spans="1:3" x14ac:dyDescent="0.25">
      <c r="A6" t="s">
        <v>1018</v>
      </c>
      <c r="B6" t="s">
        <v>57</v>
      </c>
      <c r="C6">
        <v>86316.09</v>
      </c>
    </row>
    <row r="7" spans="1:3" x14ac:dyDescent="0.25">
      <c r="A7" t="s">
        <v>1019</v>
      </c>
      <c r="B7" t="s">
        <v>58</v>
      </c>
      <c r="C7">
        <v>0</v>
      </c>
    </row>
    <row r="8" spans="1:3" x14ac:dyDescent="0.25">
      <c r="A8" t="s">
        <v>1020</v>
      </c>
      <c r="B8" t="s">
        <v>59</v>
      </c>
      <c r="C8">
        <v>13.33</v>
      </c>
    </row>
    <row r="9" spans="1:3" x14ac:dyDescent="0.25">
      <c r="A9" t="s">
        <v>1021</v>
      </c>
      <c r="B9" t="s">
        <v>60</v>
      </c>
      <c r="C9">
        <v>3689.7</v>
      </c>
    </row>
    <row r="10" spans="1:3" x14ac:dyDescent="0.25">
      <c r="A10" t="s">
        <v>1022</v>
      </c>
      <c r="B10" t="s">
        <v>61</v>
      </c>
      <c r="C10">
        <v>0</v>
      </c>
    </row>
    <row r="11" spans="1:3" x14ac:dyDescent="0.25">
      <c r="A11" t="s">
        <v>1023</v>
      </c>
      <c r="B11" t="s">
        <v>62</v>
      </c>
      <c r="C11">
        <v>0</v>
      </c>
    </row>
    <row r="12" spans="1:3" x14ac:dyDescent="0.25">
      <c r="A12" t="s">
        <v>1024</v>
      </c>
      <c r="B12" t="s">
        <v>63</v>
      </c>
      <c r="C12">
        <v>11472.4</v>
      </c>
    </row>
    <row r="13" spans="1:3" x14ac:dyDescent="0.25">
      <c r="A13" t="s">
        <v>1025</v>
      </c>
      <c r="B13" t="s">
        <v>64</v>
      </c>
      <c r="C13">
        <v>14266.42</v>
      </c>
    </row>
    <row r="14" spans="1:3" x14ac:dyDescent="0.25">
      <c r="A14" t="s">
        <v>1026</v>
      </c>
      <c r="B14" t="s">
        <v>65</v>
      </c>
      <c r="C14">
        <v>476.19</v>
      </c>
    </row>
    <row r="15" spans="1:3" x14ac:dyDescent="0.25">
      <c r="A15" t="s">
        <v>1027</v>
      </c>
      <c r="B15" t="s">
        <v>66</v>
      </c>
      <c r="C15">
        <v>39448.93</v>
      </c>
    </row>
    <row r="16" spans="1:3" x14ac:dyDescent="0.25">
      <c r="A16" t="s">
        <v>1028</v>
      </c>
      <c r="B16" t="s">
        <v>67</v>
      </c>
      <c r="C16">
        <v>26882.77</v>
      </c>
    </row>
    <row r="17" spans="1:3" x14ac:dyDescent="0.25">
      <c r="A17" t="s">
        <v>1029</v>
      </c>
      <c r="B17" t="s">
        <v>68</v>
      </c>
      <c r="C17">
        <v>14605.88</v>
      </c>
    </row>
    <row r="18" spans="1:3" x14ac:dyDescent="0.25">
      <c r="A18" t="s">
        <v>1030</v>
      </c>
      <c r="B18" t="s">
        <v>69</v>
      </c>
      <c r="C18">
        <v>2532.5</v>
      </c>
    </row>
    <row r="19" spans="1:3" x14ac:dyDescent="0.25">
      <c r="A19" t="s">
        <v>1031</v>
      </c>
      <c r="B19" t="s">
        <v>70</v>
      </c>
      <c r="C19">
        <v>11704.59</v>
      </c>
    </row>
    <row r="20" spans="1:3" x14ac:dyDescent="0.25">
      <c r="A20" t="s">
        <v>1032</v>
      </c>
      <c r="B20" t="s">
        <v>71</v>
      </c>
      <c r="C20">
        <v>847.25</v>
      </c>
    </row>
    <row r="21" spans="1:3" x14ac:dyDescent="0.25">
      <c r="A21" t="s">
        <v>1033</v>
      </c>
      <c r="B21" t="s">
        <v>72</v>
      </c>
      <c r="C21">
        <v>17486.62</v>
      </c>
    </row>
    <row r="22" spans="1:3" x14ac:dyDescent="0.25">
      <c r="A22" t="s">
        <v>1034</v>
      </c>
      <c r="B22" t="s">
        <v>73</v>
      </c>
      <c r="C22">
        <v>0</v>
      </c>
    </row>
    <row r="23" spans="1:3" x14ac:dyDescent="0.25">
      <c r="A23" t="s">
        <v>1035</v>
      </c>
      <c r="B23" t="s">
        <v>74</v>
      </c>
      <c r="C23">
        <v>3506.06</v>
      </c>
    </row>
    <row r="24" spans="1:3" x14ac:dyDescent="0.25">
      <c r="A24" t="s">
        <v>1036</v>
      </c>
      <c r="B24" t="s">
        <v>75</v>
      </c>
      <c r="C24">
        <v>0</v>
      </c>
    </row>
    <row r="25" spans="1:3" x14ac:dyDescent="0.25">
      <c r="A25" t="s">
        <v>1037</v>
      </c>
      <c r="B25" t="s">
        <v>965</v>
      </c>
      <c r="C25">
        <v>3395.9</v>
      </c>
    </row>
    <row r="26" spans="1:3" x14ac:dyDescent="0.25">
      <c r="A26" t="s">
        <v>1038</v>
      </c>
      <c r="B26" t="s">
        <v>76</v>
      </c>
      <c r="C26">
        <v>373.28</v>
      </c>
    </row>
    <row r="27" spans="1:3" x14ac:dyDescent="0.25">
      <c r="A27" t="s">
        <v>1039</v>
      </c>
      <c r="B27" t="s">
        <v>77</v>
      </c>
      <c r="C27">
        <v>0</v>
      </c>
    </row>
    <row r="28" spans="1:3" x14ac:dyDescent="0.25">
      <c r="A28" t="s">
        <v>1040</v>
      </c>
      <c r="B28" t="s">
        <v>78</v>
      </c>
      <c r="C28">
        <v>0</v>
      </c>
    </row>
    <row r="29" spans="1:3" x14ac:dyDescent="0.25">
      <c r="A29" t="s">
        <v>1041</v>
      </c>
      <c r="B29" t="s">
        <v>79</v>
      </c>
      <c r="C29">
        <v>0</v>
      </c>
    </row>
    <row r="30" spans="1:3" x14ac:dyDescent="0.25">
      <c r="A30" t="s">
        <v>1042</v>
      </c>
      <c r="B30" t="s">
        <v>80</v>
      </c>
      <c r="C30">
        <v>0</v>
      </c>
    </row>
    <row r="31" spans="1:3" x14ac:dyDescent="0.25">
      <c r="A31" t="s">
        <v>1043</v>
      </c>
      <c r="B31" t="s">
        <v>81</v>
      </c>
      <c r="C31">
        <v>0</v>
      </c>
    </row>
    <row r="32" spans="1:3" x14ac:dyDescent="0.25">
      <c r="A32" t="s">
        <v>1044</v>
      </c>
      <c r="B32" t="s">
        <v>82</v>
      </c>
      <c r="C32">
        <v>0</v>
      </c>
    </row>
    <row r="33" spans="1:3" x14ac:dyDescent="0.25">
      <c r="A33" t="s">
        <v>1045</v>
      </c>
      <c r="B33" t="s">
        <v>83</v>
      </c>
      <c r="C33">
        <v>0</v>
      </c>
    </row>
    <row r="34" spans="1:3" x14ac:dyDescent="0.25">
      <c r="A34" t="s">
        <v>1046</v>
      </c>
      <c r="B34" t="s">
        <v>84</v>
      </c>
      <c r="C34">
        <v>0</v>
      </c>
    </row>
    <row r="35" spans="1:3" x14ac:dyDescent="0.25">
      <c r="A35" t="s">
        <v>1047</v>
      </c>
      <c r="B35" t="s">
        <v>85</v>
      </c>
      <c r="C35">
        <v>0</v>
      </c>
    </row>
    <row r="36" spans="1:3" x14ac:dyDescent="0.25">
      <c r="A36" t="s">
        <v>1048</v>
      </c>
      <c r="B36" t="s">
        <v>86</v>
      </c>
      <c r="C36">
        <v>0</v>
      </c>
    </row>
    <row r="37" spans="1:3" x14ac:dyDescent="0.25">
      <c r="A37" t="s">
        <v>1049</v>
      </c>
      <c r="B37" t="s">
        <v>87</v>
      </c>
      <c r="C37">
        <v>0</v>
      </c>
    </row>
    <row r="38" spans="1:3" x14ac:dyDescent="0.25">
      <c r="A38" t="s">
        <v>1050</v>
      </c>
      <c r="B38" t="s">
        <v>88</v>
      </c>
      <c r="C38">
        <v>0</v>
      </c>
    </row>
    <row r="39" spans="1:3" x14ac:dyDescent="0.25">
      <c r="A39" t="s">
        <v>1051</v>
      </c>
      <c r="B39" t="s">
        <v>89</v>
      </c>
      <c r="C39">
        <v>0</v>
      </c>
    </row>
    <row r="40" spans="1:3" x14ac:dyDescent="0.25">
      <c r="A40" t="s">
        <v>1052</v>
      </c>
      <c r="B40" t="s">
        <v>90</v>
      </c>
      <c r="C40">
        <v>0</v>
      </c>
    </row>
    <row r="41" spans="1:3" x14ac:dyDescent="0.25">
      <c r="A41" t="s">
        <v>1053</v>
      </c>
      <c r="B41" t="s">
        <v>91</v>
      </c>
      <c r="C41">
        <v>0</v>
      </c>
    </row>
    <row r="42" spans="1:3" x14ac:dyDescent="0.25">
      <c r="A42" t="s">
        <v>1054</v>
      </c>
      <c r="B42" t="s">
        <v>92</v>
      </c>
      <c r="C42">
        <v>0</v>
      </c>
    </row>
    <row r="43" spans="1:3" x14ac:dyDescent="0.25">
      <c r="A43" t="s">
        <v>1055</v>
      </c>
      <c r="B43" t="s">
        <v>93</v>
      </c>
      <c r="C43">
        <v>0</v>
      </c>
    </row>
    <row r="44" spans="1:3" x14ac:dyDescent="0.25">
      <c r="A44" t="s">
        <v>1056</v>
      </c>
      <c r="B44" t="s">
        <v>989</v>
      </c>
      <c r="C44">
        <v>-356</v>
      </c>
    </row>
    <row r="45" spans="1:3" x14ac:dyDescent="0.25">
      <c r="A45" t="s">
        <v>1057</v>
      </c>
      <c r="B45" t="s">
        <v>94</v>
      </c>
      <c r="C45">
        <v>0</v>
      </c>
    </row>
    <row r="46" spans="1:3" x14ac:dyDescent="0.25">
      <c r="A46" t="s">
        <v>1058</v>
      </c>
      <c r="B46" t="s">
        <v>95</v>
      </c>
      <c r="C46">
        <v>-877.42</v>
      </c>
    </row>
    <row r="47" spans="1:3" x14ac:dyDescent="0.25">
      <c r="A47" t="s">
        <v>1059</v>
      </c>
      <c r="B47" t="s">
        <v>96</v>
      </c>
      <c r="C47">
        <v>-555.75</v>
      </c>
    </row>
    <row r="48" spans="1:3" x14ac:dyDescent="0.25">
      <c r="A48" t="s">
        <v>1060</v>
      </c>
      <c r="B48" t="s">
        <v>97</v>
      </c>
      <c r="C48">
        <v>0</v>
      </c>
    </row>
    <row r="49" spans="1:3" x14ac:dyDescent="0.25">
      <c r="A49" t="s">
        <v>1061</v>
      </c>
      <c r="B49" t="s">
        <v>98</v>
      </c>
      <c r="C49">
        <v>-41.65</v>
      </c>
    </row>
    <row r="50" spans="1:3" x14ac:dyDescent="0.25">
      <c r="A50" t="s">
        <v>1062</v>
      </c>
      <c r="B50" t="s">
        <v>99</v>
      </c>
      <c r="C50">
        <v>1680</v>
      </c>
    </row>
    <row r="51" spans="1:3" x14ac:dyDescent="0.25">
      <c r="A51" t="s">
        <v>1063</v>
      </c>
      <c r="B51" t="s">
        <v>100</v>
      </c>
      <c r="C51">
        <v>0</v>
      </c>
    </row>
    <row r="52" spans="1:3" x14ac:dyDescent="0.25">
      <c r="A52" t="s">
        <v>1064</v>
      </c>
      <c r="B52" t="s">
        <v>101</v>
      </c>
      <c r="C52">
        <v>0</v>
      </c>
    </row>
    <row r="53" spans="1:3" x14ac:dyDescent="0.25">
      <c r="A53" t="s">
        <v>1065</v>
      </c>
      <c r="B53" t="s">
        <v>102</v>
      </c>
      <c r="C53">
        <v>21739.599999999999</v>
      </c>
    </row>
    <row r="54" spans="1:3" x14ac:dyDescent="0.25">
      <c r="A54" t="s">
        <v>1066</v>
      </c>
      <c r="B54" t="s">
        <v>103</v>
      </c>
      <c r="C54">
        <v>3212.27</v>
      </c>
    </row>
    <row r="55" spans="1:3" x14ac:dyDescent="0.25">
      <c r="A55" t="s">
        <v>1067</v>
      </c>
      <c r="B55" t="s">
        <v>104</v>
      </c>
      <c r="C55">
        <v>3138.87</v>
      </c>
    </row>
    <row r="56" spans="1:3" x14ac:dyDescent="0.25">
      <c r="A56" t="s">
        <v>1068</v>
      </c>
      <c r="B56" t="s">
        <v>105</v>
      </c>
      <c r="C56">
        <v>37326.47</v>
      </c>
    </row>
    <row r="57" spans="1:3" x14ac:dyDescent="0.25">
      <c r="A57" t="s">
        <v>1069</v>
      </c>
      <c r="B57" t="s">
        <v>106</v>
      </c>
      <c r="C57">
        <v>15786.76</v>
      </c>
    </row>
    <row r="58" spans="1:3" x14ac:dyDescent="0.25">
      <c r="A58" t="s">
        <v>1070</v>
      </c>
      <c r="B58" t="s">
        <v>107</v>
      </c>
      <c r="C58">
        <v>0</v>
      </c>
    </row>
    <row r="59" spans="1:3" x14ac:dyDescent="0.25">
      <c r="A59" t="s">
        <v>1071</v>
      </c>
      <c r="B59" t="s">
        <v>108</v>
      </c>
      <c r="C59">
        <v>10190.81</v>
      </c>
    </row>
    <row r="60" spans="1:3" x14ac:dyDescent="0.25">
      <c r="A60" t="s">
        <v>1072</v>
      </c>
      <c r="B60" t="s">
        <v>109</v>
      </c>
      <c r="C60">
        <v>388.92</v>
      </c>
    </row>
    <row r="61" spans="1:3" x14ac:dyDescent="0.25">
      <c r="A61" t="s">
        <v>1073</v>
      </c>
      <c r="B61" t="s">
        <v>110</v>
      </c>
      <c r="C61">
        <v>16918.169999999998</v>
      </c>
    </row>
    <row r="62" spans="1:3" x14ac:dyDescent="0.25">
      <c r="A62" t="s">
        <v>1074</v>
      </c>
      <c r="B62" t="s">
        <v>111</v>
      </c>
      <c r="C62">
        <v>0</v>
      </c>
    </row>
    <row r="63" spans="1:3" x14ac:dyDescent="0.25">
      <c r="A63" t="s">
        <v>1075</v>
      </c>
      <c r="B63" t="s">
        <v>112</v>
      </c>
      <c r="C63">
        <v>0</v>
      </c>
    </row>
    <row r="64" spans="1:3" x14ac:dyDescent="0.25">
      <c r="A64" t="s">
        <v>1076</v>
      </c>
      <c r="B64" t="s">
        <v>113</v>
      </c>
      <c r="C64">
        <v>0</v>
      </c>
    </row>
    <row r="65" spans="1:3" x14ac:dyDescent="0.25">
      <c r="A65" t="s">
        <v>1077</v>
      </c>
      <c r="B65" t="s">
        <v>114</v>
      </c>
      <c r="C65">
        <v>0</v>
      </c>
    </row>
    <row r="66" spans="1:3" x14ac:dyDescent="0.25">
      <c r="A66" t="s">
        <v>1078</v>
      </c>
      <c r="B66" t="s">
        <v>115</v>
      </c>
      <c r="C66">
        <v>0</v>
      </c>
    </row>
    <row r="67" spans="1:3" x14ac:dyDescent="0.25">
      <c r="A67" t="s">
        <v>1079</v>
      </c>
      <c r="B67" t="s">
        <v>116</v>
      </c>
      <c r="C67">
        <v>0</v>
      </c>
    </row>
    <row r="68" spans="1:3" x14ac:dyDescent="0.25">
      <c r="A68" t="s">
        <v>1080</v>
      </c>
      <c r="B68" t="s">
        <v>117</v>
      </c>
      <c r="C68">
        <v>0</v>
      </c>
    </row>
    <row r="69" spans="1:3" x14ac:dyDescent="0.25">
      <c r="A69" t="s">
        <v>1081</v>
      </c>
      <c r="B69" t="s">
        <v>118</v>
      </c>
      <c r="C69">
        <v>0</v>
      </c>
    </row>
    <row r="70" spans="1:3" x14ac:dyDescent="0.25">
      <c r="A70" t="s">
        <v>1082</v>
      </c>
      <c r="B70" t="s">
        <v>119</v>
      </c>
      <c r="C70">
        <v>0</v>
      </c>
    </row>
    <row r="71" spans="1:3" x14ac:dyDescent="0.25">
      <c r="A71" t="s">
        <v>1083</v>
      </c>
      <c r="B71" t="s">
        <v>120</v>
      </c>
      <c r="C71">
        <v>0</v>
      </c>
    </row>
    <row r="72" spans="1:3" x14ac:dyDescent="0.25">
      <c r="A72" t="s">
        <v>1084</v>
      </c>
      <c r="B72" t="s">
        <v>121</v>
      </c>
      <c r="C72">
        <v>0</v>
      </c>
    </row>
    <row r="73" spans="1:3" x14ac:dyDescent="0.25">
      <c r="A73" t="s">
        <v>1085</v>
      </c>
      <c r="B73" t="s">
        <v>122</v>
      </c>
      <c r="C73">
        <v>0</v>
      </c>
    </row>
    <row r="74" spans="1:3" x14ac:dyDescent="0.25">
      <c r="A74" t="s">
        <v>1086</v>
      </c>
      <c r="B74" t="s">
        <v>123</v>
      </c>
      <c r="C74">
        <v>0</v>
      </c>
    </row>
    <row r="75" spans="1:3" x14ac:dyDescent="0.25">
      <c r="A75" t="s">
        <v>1087</v>
      </c>
      <c r="B75" t="s">
        <v>124</v>
      </c>
      <c r="C75">
        <v>0</v>
      </c>
    </row>
    <row r="76" spans="1:3" x14ac:dyDescent="0.25">
      <c r="A76" t="s">
        <v>1088</v>
      </c>
      <c r="B76" t="s">
        <v>125</v>
      </c>
      <c r="C76">
        <v>7240</v>
      </c>
    </row>
    <row r="77" spans="1:3" x14ac:dyDescent="0.25">
      <c r="A77" t="s">
        <v>1089</v>
      </c>
      <c r="B77" t="s">
        <v>126</v>
      </c>
      <c r="C77">
        <v>2240</v>
      </c>
    </row>
    <row r="78" spans="1:3" x14ac:dyDescent="0.25">
      <c r="A78" t="s">
        <v>1090</v>
      </c>
      <c r="B78" t="s">
        <v>127</v>
      </c>
      <c r="C78">
        <v>-407.58</v>
      </c>
    </row>
    <row r="79" spans="1:3" x14ac:dyDescent="0.25">
      <c r="A79" t="s">
        <v>1091</v>
      </c>
      <c r="B79" t="s">
        <v>128</v>
      </c>
      <c r="C79">
        <v>13250</v>
      </c>
    </row>
    <row r="80" spans="1:3" x14ac:dyDescent="0.25">
      <c r="A80" t="s">
        <v>1092</v>
      </c>
      <c r="B80" t="s">
        <v>129</v>
      </c>
      <c r="C80">
        <v>38538.959999999999</v>
      </c>
    </row>
    <row r="81" spans="1:3" x14ac:dyDescent="0.25">
      <c r="A81" t="s">
        <v>1093</v>
      </c>
      <c r="B81" t="s">
        <v>130</v>
      </c>
      <c r="C81">
        <v>44022.64</v>
      </c>
    </row>
    <row r="82" spans="1:3" x14ac:dyDescent="0.25">
      <c r="A82" t="s">
        <v>1094</v>
      </c>
      <c r="B82" t="s">
        <v>131</v>
      </c>
      <c r="C82">
        <v>0</v>
      </c>
    </row>
    <row r="83" spans="1:3" x14ac:dyDescent="0.25">
      <c r="A83" t="s">
        <v>1095</v>
      </c>
      <c r="B83" t="s">
        <v>132</v>
      </c>
      <c r="C83">
        <v>0</v>
      </c>
    </row>
    <row r="84" spans="1:3" x14ac:dyDescent="0.25">
      <c r="A84" t="s">
        <v>1096</v>
      </c>
      <c r="B84" t="s">
        <v>133</v>
      </c>
      <c r="C84">
        <v>0</v>
      </c>
    </row>
    <row r="85" spans="1:3" x14ac:dyDescent="0.25">
      <c r="A85" t="s">
        <v>1097</v>
      </c>
      <c r="B85" t="s">
        <v>134</v>
      </c>
      <c r="C85">
        <v>30849.4</v>
      </c>
    </row>
    <row r="86" spans="1:3" x14ac:dyDescent="0.25">
      <c r="A86" t="s">
        <v>1098</v>
      </c>
      <c r="B86" t="s">
        <v>135</v>
      </c>
      <c r="C86">
        <v>30133</v>
      </c>
    </row>
    <row r="87" spans="1:3" x14ac:dyDescent="0.25">
      <c r="A87" t="s">
        <v>1099</v>
      </c>
      <c r="B87" t="s">
        <v>136</v>
      </c>
      <c r="C87">
        <v>8185</v>
      </c>
    </row>
    <row r="88" spans="1:3" x14ac:dyDescent="0.25">
      <c r="A88" t="s">
        <v>1100</v>
      </c>
      <c r="B88" t="s">
        <v>137</v>
      </c>
      <c r="C88">
        <v>0</v>
      </c>
    </row>
    <row r="89" spans="1:3" x14ac:dyDescent="0.25">
      <c r="A89" t="s">
        <v>1101</v>
      </c>
      <c r="B89" t="s">
        <v>138</v>
      </c>
      <c r="C89">
        <v>5437</v>
      </c>
    </row>
    <row r="90" spans="1:3" x14ac:dyDescent="0.25">
      <c r="A90" t="s">
        <v>1102</v>
      </c>
      <c r="B90" t="s">
        <v>139</v>
      </c>
      <c r="C90">
        <v>1500</v>
      </c>
    </row>
    <row r="91" spans="1:3" x14ac:dyDescent="0.25">
      <c r="A91" t="s">
        <v>1103</v>
      </c>
      <c r="B91" t="s">
        <v>140</v>
      </c>
      <c r="C91">
        <v>135</v>
      </c>
    </row>
    <row r="92" spans="1:3" x14ac:dyDescent="0.25">
      <c r="A92" t="s">
        <v>1104</v>
      </c>
      <c r="B92" t="s">
        <v>141</v>
      </c>
      <c r="C92">
        <v>0</v>
      </c>
    </row>
    <row r="93" spans="1:3" x14ac:dyDescent="0.25">
      <c r="A93" t="s">
        <v>1105</v>
      </c>
      <c r="B93" t="s">
        <v>142</v>
      </c>
      <c r="C93">
        <v>1354.94</v>
      </c>
    </row>
    <row r="94" spans="1:3" x14ac:dyDescent="0.25">
      <c r="A94" t="s">
        <v>1106</v>
      </c>
      <c r="B94" t="s">
        <v>143</v>
      </c>
      <c r="C94">
        <v>0</v>
      </c>
    </row>
    <row r="95" spans="1:3" x14ac:dyDescent="0.25">
      <c r="A95" t="s">
        <v>1107</v>
      </c>
      <c r="B95" t="s">
        <v>144</v>
      </c>
      <c r="C95">
        <v>0</v>
      </c>
    </row>
    <row r="96" spans="1:3" x14ac:dyDescent="0.25">
      <c r="A96" t="s">
        <v>1108</v>
      </c>
      <c r="B96" t="s">
        <v>145</v>
      </c>
      <c r="C96">
        <v>12621.59</v>
      </c>
    </row>
    <row r="97" spans="1:3" x14ac:dyDescent="0.25">
      <c r="A97" t="s">
        <v>1109</v>
      </c>
      <c r="B97" t="s">
        <v>146</v>
      </c>
      <c r="C97">
        <v>7764.5</v>
      </c>
    </row>
    <row r="98" spans="1:3" x14ac:dyDescent="0.25">
      <c r="A98" t="s">
        <v>1110</v>
      </c>
      <c r="B98" t="s">
        <v>147</v>
      </c>
      <c r="C98">
        <v>0</v>
      </c>
    </row>
    <row r="99" spans="1:3" x14ac:dyDescent="0.25">
      <c r="A99" t="s">
        <v>1111</v>
      </c>
      <c r="B99" t="s">
        <v>148</v>
      </c>
      <c r="C99">
        <v>0</v>
      </c>
    </row>
    <row r="100" spans="1:3" x14ac:dyDescent="0.25">
      <c r="A100" t="s">
        <v>1112</v>
      </c>
      <c r="B100" t="s">
        <v>149</v>
      </c>
      <c r="C100">
        <v>5238.16</v>
      </c>
    </row>
    <row r="101" spans="1:3" x14ac:dyDescent="0.25">
      <c r="A101" t="s">
        <v>1113</v>
      </c>
      <c r="B101" t="s">
        <v>150</v>
      </c>
      <c r="C101">
        <v>0</v>
      </c>
    </row>
    <row r="102" spans="1:3" x14ac:dyDescent="0.25">
      <c r="A102" t="s">
        <v>1114</v>
      </c>
      <c r="B102" t="s">
        <v>151</v>
      </c>
      <c r="C102">
        <v>0</v>
      </c>
    </row>
    <row r="103" spans="1:3" x14ac:dyDescent="0.25">
      <c r="A103" t="s">
        <v>1115</v>
      </c>
      <c r="B103" t="s">
        <v>152</v>
      </c>
      <c r="C103">
        <v>0</v>
      </c>
    </row>
    <row r="104" spans="1:3" x14ac:dyDescent="0.25">
      <c r="A104" t="s">
        <v>1116</v>
      </c>
      <c r="B104" t="s">
        <v>153</v>
      </c>
      <c r="C104">
        <v>0</v>
      </c>
    </row>
    <row r="105" spans="1:3" x14ac:dyDescent="0.25">
      <c r="A105" t="s">
        <v>1117</v>
      </c>
      <c r="B105" t="s">
        <v>154</v>
      </c>
      <c r="C105">
        <v>0</v>
      </c>
    </row>
    <row r="106" spans="1:3" x14ac:dyDescent="0.25">
      <c r="A106" t="s">
        <v>1118</v>
      </c>
      <c r="B106" t="s">
        <v>155</v>
      </c>
      <c r="C106">
        <v>0</v>
      </c>
    </row>
    <row r="107" spans="1:3" x14ac:dyDescent="0.25">
      <c r="A107" t="s">
        <v>1119</v>
      </c>
      <c r="B107" t="s">
        <v>156</v>
      </c>
      <c r="C107">
        <v>0</v>
      </c>
    </row>
    <row r="108" spans="1:3" x14ac:dyDescent="0.25">
      <c r="A108" t="s">
        <v>1120</v>
      </c>
      <c r="B108" t="s">
        <v>157</v>
      </c>
      <c r="C108">
        <v>0</v>
      </c>
    </row>
    <row r="109" spans="1:3" x14ac:dyDescent="0.25">
      <c r="A109" t="s">
        <v>1121</v>
      </c>
      <c r="B109" t="s">
        <v>158</v>
      </c>
      <c r="C109">
        <v>0</v>
      </c>
    </row>
    <row r="110" spans="1:3" x14ac:dyDescent="0.25">
      <c r="A110" t="s">
        <v>1122</v>
      </c>
      <c r="B110" t="s">
        <v>159</v>
      </c>
      <c r="C110">
        <v>146980.45000000001</v>
      </c>
    </row>
    <row r="111" spans="1:3" x14ac:dyDescent="0.25">
      <c r="A111" t="s">
        <v>1123</v>
      </c>
      <c r="B111" t="s">
        <v>966</v>
      </c>
      <c r="C111">
        <v>0</v>
      </c>
    </row>
    <row r="112" spans="1:3" x14ac:dyDescent="0.25">
      <c r="A112" t="s">
        <v>1124</v>
      </c>
      <c r="B112" t="s">
        <v>160</v>
      </c>
      <c r="C112">
        <v>0</v>
      </c>
    </row>
    <row r="113" spans="1:3" x14ac:dyDescent="0.25">
      <c r="A113" t="s">
        <v>1125</v>
      </c>
      <c r="B113" t="s">
        <v>161</v>
      </c>
      <c r="C113">
        <v>0</v>
      </c>
    </row>
    <row r="114" spans="1:3" x14ac:dyDescent="0.25">
      <c r="A114" t="s">
        <v>1126</v>
      </c>
      <c r="B114" t="s">
        <v>162</v>
      </c>
      <c r="C114">
        <v>0</v>
      </c>
    </row>
    <row r="115" spans="1:3" x14ac:dyDescent="0.25">
      <c r="A115" t="s">
        <v>1127</v>
      </c>
      <c r="B115" t="s">
        <v>163</v>
      </c>
      <c r="C115">
        <v>0</v>
      </c>
    </row>
    <row r="116" spans="1:3" x14ac:dyDescent="0.25">
      <c r="A116" t="s">
        <v>1128</v>
      </c>
      <c r="B116" t="s">
        <v>164</v>
      </c>
      <c r="C116">
        <v>50</v>
      </c>
    </row>
    <row r="117" spans="1:3" x14ac:dyDescent="0.25">
      <c r="A117" t="s">
        <v>1129</v>
      </c>
      <c r="B117" t="s">
        <v>165</v>
      </c>
      <c r="C117">
        <v>0</v>
      </c>
    </row>
    <row r="118" spans="1:3" x14ac:dyDescent="0.25">
      <c r="A118" t="s">
        <v>1130</v>
      </c>
      <c r="B118" t="s">
        <v>166</v>
      </c>
      <c r="C118">
        <v>0</v>
      </c>
    </row>
    <row r="119" spans="1:3" x14ac:dyDescent="0.25">
      <c r="A119" t="s">
        <v>1131</v>
      </c>
      <c r="B119" t="s">
        <v>167</v>
      </c>
      <c r="C119">
        <v>92.13</v>
      </c>
    </row>
    <row r="120" spans="1:3" x14ac:dyDescent="0.25">
      <c r="A120" t="s">
        <v>1132</v>
      </c>
      <c r="B120" t="s">
        <v>168</v>
      </c>
      <c r="C120">
        <v>0</v>
      </c>
    </row>
    <row r="121" spans="1:3" x14ac:dyDescent="0.25">
      <c r="A121" t="s">
        <v>1133</v>
      </c>
      <c r="B121" t="s">
        <v>169</v>
      </c>
      <c r="C121">
        <v>0</v>
      </c>
    </row>
    <row r="122" spans="1:3" x14ac:dyDescent="0.25">
      <c r="A122" t="s">
        <v>1134</v>
      </c>
      <c r="B122" t="s">
        <v>170</v>
      </c>
      <c r="C122">
        <v>64.040000000000006</v>
      </c>
    </row>
    <row r="123" spans="1:3" x14ac:dyDescent="0.25">
      <c r="A123" t="s">
        <v>1135</v>
      </c>
      <c r="B123" t="s">
        <v>171</v>
      </c>
      <c r="C123">
        <v>0</v>
      </c>
    </row>
    <row r="124" spans="1:3" x14ac:dyDescent="0.25">
      <c r="A124" t="s">
        <v>1136</v>
      </c>
      <c r="B124" t="s">
        <v>172</v>
      </c>
      <c r="C124">
        <v>74.5</v>
      </c>
    </row>
    <row r="125" spans="1:3" x14ac:dyDescent="0.25">
      <c r="A125" t="s">
        <v>1137</v>
      </c>
      <c r="B125" t="s">
        <v>173</v>
      </c>
      <c r="C125">
        <v>0</v>
      </c>
    </row>
    <row r="126" spans="1:3" x14ac:dyDescent="0.25">
      <c r="A126" t="s">
        <v>1138</v>
      </c>
      <c r="B126" t="s">
        <v>174</v>
      </c>
      <c r="C126">
        <v>0</v>
      </c>
    </row>
    <row r="127" spans="1:3" x14ac:dyDescent="0.25">
      <c r="A127" t="s">
        <v>1139</v>
      </c>
      <c r="B127" t="s">
        <v>175</v>
      </c>
      <c r="C127">
        <v>0</v>
      </c>
    </row>
    <row r="128" spans="1:3" x14ac:dyDescent="0.25">
      <c r="A128" t="s">
        <v>1140</v>
      </c>
      <c r="B128" t="s">
        <v>176</v>
      </c>
      <c r="C128">
        <v>0</v>
      </c>
    </row>
    <row r="129" spans="1:3" x14ac:dyDescent="0.25">
      <c r="A129" t="s">
        <v>1141</v>
      </c>
      <c r="B129" t="s">
        <v>177</v>
      </c>
      <c r="C129">
        <v>3004.69</v>
      </c>
    </row>
    <row r="130" spans="1:3" x14ac:dyDescent="0.25">
      <c r="A130" t="s">
        <v>1142</v>
      </c>
      <c r="B130" t="s">
        <v>178</v>
      </c>
      <c r="C130">
        <v>839.22</v>
      </c>
    </row>
    <row r="131" spans="1:3" x14ac:dyDescent="0.25">
      <c r="A131" t="s">
        <v>1143</v>
      </c>
      <c r="B131" t="s">
        <v>179</v>
      </c>
      <c r="C131">
        <v>0</v>
      </c>
    </row>
    <row r="132" spans="1:3" x14ac:dyDescent="0.25">
      <c r="A132" t="s">
        <v>1144</v>
      </c>
      <c r="B132" t="s">
        <v>180</v>
      </c>
      <c r="C132">
        <v>2293.85</v>
      </c>
    </row>
    <row r="133" spans="1:3" x14ac:dyDescent="0.25">
      <c r="A133" t="s">
        <v>1145</v>
      </c>
      <c r="B133" t="s">
        <v>181</v>
      </c>
      <c r="C133">
        <v>2393.2600000000002</v>
      </c>
    </row>
    <row r="134" spans="1:3" x14ac:dyDescent="0.25">
      <c r="A134" t="s">
        <v>1146</v>
      </c>
      <c r="B134" t="s">
        <v>182</v>
      </c>
      <c r="C134">
        <v>1062.5</v>
      </c>
    </row>
    <row r="135" spans="1:3" x14ac:dyDescent="0.25">
      <c r="A135" t="s">
        <v>1147</v>
      </c>
      <c r="B135" t="s">
        <v>183</v>
      </c>
      <c r="C135">
        <v>0</v>
      </c>
    </row>
    <row r="136" spans="1:3" x14ac:dyDescent="0.25">
      <c r="A136" t="s">
        <v>1148</v>
      </c>
      <c r="B136" t="s">
        <v>184</v>
      </c>
      <c r="C136">
        <v>1142.1500000000001</v>
      </c>
    </row>
    <row r="137" spans="1:3" x14ac:dyDescent="0.25">
      <c r="A137" t="s">
        <v>1149</v>
      </c>
      <c r="B137" t="s">
        <v>185</v>
      </c>
      <c r="C137">
        <v>0</v>
      </c>
    </row>
    <row r="138" spans="1:3" x14ac:dyDescent="0.25">
      <c r="A138" t="s">
        <v>1150</v>
      </c>
      <c r="B138" t="s">
        <v>186</v>
      </c>
      <c r="C138">
        <v>1240.1300000000001</v>
      </c>
    </row>
    <row r="139" spans="1:3" x14ac:dyDescent="0.25">
      <c r="A139" t="s">
        <v>1151</v>
      </c>
      <c r="B139" t="s">
        <v>187</v>
      </c>
      <c r="C139">
        <v>0</v>
      </c>
    </row>
    <row r="140" spans="1:3" x14ac:dyDescent="0.25">
      <c r="A140" t="s">
        <v>1152</v>
      </c>
      <c r="B140" t="s">
        <v>188</v>
      </c>
      <c r="C140">
        <v>-280</v>
      </c>
    </row>
    <row r="141" spans="1:3" x14ac:dyDescent="0.25">
      <c r="A141" t="s">
        <v>1153</v>
      </c>
      <c r="B141" t="s">
        <v>189</v>
      </c>
      <c r="C141">
        <v>0</v>
      </c>
    </row>
    <row r="142" spans="1:3" x14ac:dyDescent="0.25">
      <c r="A142" t="s">
        <v>1154</v>
      </c>
      <c r="B142" t="s">
        <v>190</v>
      </c>
      <c r="C142">
        <v>1776.5</v>
      </c>
    </row>
    <row r="143" spans="1:3" x14ac:dyDescent="0.25">
      <c r="A143" t="s">
        <v>1155</v>
      </c>
      <c r="B143" t="s">
        <v>191</v>
      </c>
      <c r="C143">
        <v>1594.8</v>
      </c>
    </row>
    <row r="144" spans="1:3" x14ac:dyDescent="0.25">
      <c r="A144" t="s">
        <v>1156</v>
      </c>
      <c r="B144" t="s">
        <v>192</v>
      </c>
      <c r="C144">
        <v>70</v>
      </c>
    </row>
    <row r="145" spans="1:3" x14ac:dyDescent="0.25">
      <c r="A145" t="s">
        <v>1157</v>
      </c>
      <c r="B145" t="s">
        <v>193</v>
      </c>
      <c r="C145">
        <v>6379.45</v>
      </c>
    </row>
    <row r="146" spans="1:3" x14ac:dyDescent="0.25">
      <c r="A146" t="s">
        <v>1158</v>
      </c>
      <c r="B146" t="s">
        <v>194</v>
      </c>
      <c r="C146">
        <v>2446.13</v>
      </c>
    </row>
    <row r="147" spans="1:3" x14ac:dyDescent="0.25">
      <c r="A147" t="s">
        <v>1159</v>
      </c>
      <c r="B147" t="s">
        <v>195</v>
      </c>
      <c r="C147">
        <v>7366.38</v>
      </c>
    </row>
    <row r="148" spans="1:3" x14ac:dyDescent="0.25">
      <c r="A148" t="s">
        <v>1160</v>
      </c>
      <c r="B148" t="s">
        <v>196</v>
      </c>
      <c r="C148">
        <v>180</v>
      </c>
    </row>
    <row r="149" spans="1:3" x14ac:dyDescent="0.25">
      <c r="A149" t="s">
        <v>1161</v>
      </c>
      <c r="B149" t="s">
        <v>197</v>
      </c>
      <c r="C149">
        <v>656.86</v>
      </c>
    </row>
    <row r="150" spans="1:3" x14ac:dyDescent="0.25">
      <c r="A150" t="s">
        <v>1162</v>
      </c>
      <c r="B150" t="s">
        <v>198</v>
      </c>
      <c r="C150">
        <v>0</v>
      </c>
    </row>
    <row r="151" spans="1:3" x14ac:dyDescent="0.25">
      <c r="A151" t="s">
        <v>1163</v>
      </c>
      <c r="B151" t="s">
        <v>199</v>
      </c>
      <c r="C151">
        <v>3832.32</v>
      </c>
    </row>
    <row r="152" spans="1:3" x14ac:dyDescent="0.25">
      <c r="A152" t="s">
        <v>1164</v>
      </c>
      <c r="B152" t="s">
        <v>200</v>
      </c>
      <c r="C152">
        <v>0</v>
      </c>
    </row>
    <row r="153" spans="1:3" x14ac:dyDescent="0.25">
      <c r="A153" t="s">
        <v>1165</v>
      </c>
      <c r="B153" t="s">
        <v>201</v>
      </c>
      <c r="C153">
        <v>0</v>
      </c>
    </row>
    <row r="154" spans="1:3" x14ac:dyDescent="0.25">
      <c r="A154" t="s">
        <v>1166</v>
      </c>
      <c r="B154" t="s">
        <v>202</v>
      </c>
      <c r="C154">
        <v>0</v>
      </c>
    </row>
    <row r="155" spans="1:3" x14ac:dyDescent="0.25">
      <c r="A155" t="s">
        <v>1167</v>
      </c>
      <c r="B155" t="s">
        <v>203</v>
      </c>
      <c r="C155">
        <v>0</v>
      </c>
    </row>
    <row r="156" spans="1:3" x14ac:dyDescent="0.25">
      <c r="A156" t="s">
        <v>1168</v>
      </c>
      <c r="B156" t="s">
        <v>204</v>
      </c>
      <c r="C156">
        <v>0</v>
      </c>
    </row>
    <row r="157" spans="1:3" x14ac:dyDescent="0.25">
      <c r="A157" t="s">
        <v>1169</v>
      </c>
      <c r="B157" t="s">
        <v>200</v>
      </c>
      <c r="C157">
        <v>0</v>
      </c>
    </row>
    <row r="158" spans="1:3" x14ac:dyDescent="0.25">
      <c r="A158" t="s">
        <v>1170</v>
      </c>
      <c r="B158" t="s">
        <v>205</v>
      </c>
      <c r="C158">
        <v>0</v>
      </c>
    </row>
    <row r="159" spans="1:3" x14ac:dyDescent="0.25">
      <c r="A159" t="s">
        <v>1171</v>
      </c>
      <c r="B159" t="s">
        <v>206</v>
      </c>
      <c r="C159">
        <v>0</v>
      </c>
    </row>
    <row r="160" spans="1:3" x14ac:dyDescent="0.25">
      <c r="A160" t="s">
        <v>1172</v>
      </c>
      <c r="B160" t="s">
        <v>207</v>
      </c>
      <c r="C160">
        <v>0</v>
      </c>
    </row>
    <row r="161" spans="1:3" x14ac:dyDescent="0.25">
      <c r="A161" t="s">
        <v>1173</v>
      </c>
      <c r="B161" t="s">
        <v>208</v>
      </c>
      <c r="C161">
        <v>275.32</v>
      </c>
    </row>
    <row r="162" spans="1:3" x14ac:dyDescent="0.25">
      <c r="A162" t="s">
        <v>1174</v>
      </c>
      <c r="B162" t="s">
        <v>209</v>
      </c>
      <c r="C162">
        <v>0</v>
      </c>
    </row>
    <row r="163" spans="1:3" x14ac:dyDescent="0.25">
      <c r="A163" t="s">
        <v>1175</v>
      </c>
      <c r="B163" t="s">
        <v>210</v>
      </c>
      <c r="C163">
        <v>878.85</v>
      </c>
    </row>
    <row r="164" spans="1:3" x14ac:dyDescent="0.25">
      <c r="A164" t="s">
        <v>1176</v>
      </c>
      <c r="B164" t="s">
        <v>211</v>
      </c>
      <c r="C164">
        <v>0</v>
      </c>
    </row>
    <row r="165" spans="1:3" x14ac:dyDescent="0.25">
      <c r="A165" t="s">
        <v>1177</v>
      </c>
      <c r="B165" t="s">
        <v>212</v>
      </c>
      <c r="C165">
        <v>150</v>
      </c>
    </row>
    <row r="166" spans="1:3" x14ac:dyDescent="0.25">
      <c r="A166" t="s">
        <v>1178</v>
      </c>
      <c r="B166" t="s">
        <v>213</v>
      </c>
      <c r="C166">
        <v>0</v>
      </c>
    </row>
    <row r="167" spans="1:3" x14ac:dyDescent="0.25">
      <c r="A167" t="s">
        <v>1179</v>
      </c>
      <c r="B167" t="s">
        <v>214</v>
      </c>
      <c r="C167">
        <v>0</v>
      </c>
    </row>
    <row r="168" spans="1:3" x14ac:dyDescent="0.25">
      <c r="A168" t="s">
        <v>1180</v>
      </c>
      <c r="B168" t="s">
        <v>215</v>
      </c>
      <c r="C168">
        <v>0</v>
      </c>
    </row>
    <row r="169" spans="1:3" x14ac:dyDescent="0.25">
      <c r="A169" t="s">
        <v>1181</v>
      </c>
      <c r="B169" t="s">
        <v>216</v>
      </c>
      <c r="C169">
        <v>427.38</v>
      </c>
    </row>
    <row r="170" spans="1:3" x14ac:dyDescent="0.25">
      <c r="A170" t="s">
        <v>1182</v>
      </c>
      <c r="B170" t="s">
        <v>217</v>
      </c>
      <c r="C170">
        <v>0</v>
      </c>
    </row>
    <row r="171" spans="1:3" x14ac:dyDescent="0.25">
      <c r="A171" t="s">
        <v>1183</v>
      </c>
      <c r="B171" t="s">
        <v>218</v>
      </c>
      <c r="C171">
        <v>0</v>
      </c>
    </row>
    <row r="172" spans="1:3" x14ac:dyDescent="0.25">
      <c r="A172" t="s">
        <v>1184</v>
      </c>
      <c r="B172" t="s">
        <v>219</v>
      </c>
      <c r="C172">
        <v>0</v>
      </c>
    </row>
    <row r="173" spans="1:3" x14ac:dyDescent="0.25">
      <c r="A173" t="s">
        <v>1185</v>
      </c>
      <c r="B173" t="s">
        <v>220</v>
      </c>
      <c r="C173">
        <v>285</v>
      </c>
    </row>
    <row r="174" spans="1:3" x14ac:dyDescent="0.25">
      <c r="A174" t="s">
        <v>1186</v>
      </c>
      <c r="B174" t="s">
        <v>221</v>
      </c>
      <c r="C174">
        <v>0</v>
      </c>
    </row>
    <row r="175" spans="1:3" x14ac:dyDescent="0.25">
      <c r="A175" t="s">
        <v>1187</v>
      </c>
      <c r="B175" t="s">
        <v>222</v>
      </c>
      <c r="C175">
        <v>0</v>
      </c>
    </row>
    <row r="176" spans="1:3" x14ac:dyDescent="0.25">
      <c r="A176" t="s">
        <v>1188</v>
      </c>
      <c r="B176" t="s">
        <v>223</v>
      </c>
      <c r="C176">
        <v>0</v>
      </c>
    </row>
    <row r="177" spans="1:3" x14ac:dyDescent="0.25">
      <c r="A177" t="s">
        <v>1189</v>
      </c>
      <c r="B177" t="s">
        <v>224</v>
      </c>
      <c r="C177">
        <v>0</v>
      </c>
    </row>
    <row r="178" spans="1:3" x14ac:dyDescent="0.25">
      <c r="A178" t="s">
        <v>1190</v>
      </c>
      <c r="B178" t="s">
        <v>225</v>
      </c>
      <c r="C178">
        <v>0</v>
      </c>
    </row>
    <row r="179" spans="1:3" x14ac:dyDescent="0.25">
      <c r="A179" t="s">
        <v>1191</v>
      </c>
      <c r="B179" t="s">
        <v>226</v>
      </c>
      <c r="C179">
        <v>241.2</v>
      </c>
    </row>
    <row r="180" spans="1:3" x14ac:dyDescent="0.25">
      <c r="A180" t="s">
        <v>1192</v>
      </c>
      <c r="B180" t="s">
        <v>227</v>
      </c>
      <c r="C180">
        <v>0</v>
      </c>
    </row>
    <row r="181" spans="1:3" x14ac:dyDescent="0.25">
      <c r="A181" t="s">
        <v>1193</v>
      </c>
      <c r="B181" t="s">
        <v>228</v>
      </c>
      <c r="C181">
        <v>192.36</v>
      </c>
    </row>
    <row r="182" spans="1:3" x14ac:dyDescent="0.25">
      <c r="A182" t="s">
        <v>1194</v>
      </c>
      <c r="B182" t="s">
        <v>229</v>
      </c>
      <c r="C182">
        <v>0</v>
      </c>
    </row>
    <row r="183" spans="1:3" x14ac:dyDescent="0.25">
      <c r="A183" t="s">
        <v>1195</v>
      </c>
      <c r="B183" t="s">
        <v>230</v>
      </c>
      <c r="C183">
        <v>0</v>
      </c>
    </row>
    <row r="184" spans="1:3" x14ac:dyDescent="0.25">
      <c r="A184" t="s">
        <v>1196</v>
      </c>
      <c r="B184" t="s">
        <v>231</v>
      </c>
      <c r="C184">
        <v>6126.52</v>
      </c>
    </row>
    <row r="185" spans="1:3" x14ac:dyDescent="0.25">
      <c r="A185" t="s">
        <v>1197</v>
      </c>
      <c r="B185" t="s">
        <v>232</v>
      </c>
      <c r="C185">
        <v>8834.24</v>
      </c>
    </row>
    <row r="186" spans="1:3" x14ac:dyDescent="0.25">
      <c r="A186" t="s">
        <v>1198</v>
      </c>
      <c r="B186" t="s">
        <v>233</v>
      </c>
      <c r="C186">
        <v>14891.53</v>
      </c>
    </row>
    <row r="187" spans="1:3" x14ac:dyDescent="0.25">
      <c r="A187" t="s">
        <v>1199</v>
      </c>
      <c r="B187" t="s">
        <v>234</v>
      </c>
      <c r="C187">
        <v>8081.67</v>
      </c>
    </row>
    <row r="188" spans="1:3" x14ac:dyDescent="0.25">
      <c r="A188" t="s">
        <v>1200</v>
      </c>
      <c r="B188" t="s">
        <v>235</v>
      </c>
      <c r="C188">
        <v>721.75</v>
      </c>
    </row>
    <row r="189" spans="1:3" x14ac:dyDescent="0.25">
      <c r="A189" t="s">
        <v>1201</v>
      </c>
      <c r="B189" t="s">
        <v>236</v>
      </c>
      <c r="C189">
        <v>2824.38</v>
      </c>
    </row>
    <row r="190" spans="1:3" x14ac:dyDescent="0.25">
      <c r="A190" t="s">
        <v>1202</v>
      </c>
      <c r="B190" t="s">
        <v>237</v>
      </c>
      <c r="C190">
        <v>1410</v>
      </c>
    </row>
    <row r="191" spans="1:3" x14ac:dyDescent="0.25">
      <c r="A191" t="s">
        <v>1203</v>
      </c>
      <c r="B191" t="s">
        <v>238</v>
      </c>
      <c r="C191">
        <v>2469.79</v>
      </c>
    </row>
    <row r="192" spans="1:3" x14ac:dyDescent="0.25">
      <c r="A192" t="s">
        <v>1204</v>
      </c>
      <c r="B192" t="s">
        <v>239</v>
      </c>
      <c r="C192">
        <v>2209.5</v>
      </c>
    </row>
    <row r="193" spans="1:3" x14ac:dyDescent="0.25">
      <c r="A193" t="s">
        <v>1205</v>
      </c>
      <c r="B193" t="s">
        <v>240</v>
      </c>
      <c r="C193">
        <v>1757.27</v>
      </c>
    </row>
    <row r="194" spans="1:3" x14ac:dyDescent="0.25">
      <c r="A194" t="s">
        <v>1206</v>
      </c>
      <c r="B194" t="s">
        <v>241</v>
      </c>
      <c r="C194">
        <v>0</v>
      </c>
    </row>
    <row r="195" spans="1:3" x14ac:dyDescent="0.25">
      <c r="A195" t="s">
        <v>1207</v>
      </c>
      <c r="B195" t="s">
        <v>242</v>
      </c>
      <c r="C195">
        <v>0</v>
      </c>
    </row>
    <row r="196" spans="1:3" x14ac:dyDescent="0.25">
      <c r="A196" t="s">
        <v>1208</v>
      </c>
      <c r="B196" t="s">
        <v>243</v>
      </c>
      <c r="C196">
        <v>0</v>
      </c>
    </row>
    <row r="197" spans="1:3" x14ac:dyDescent="0.25">
      <c r="A197" t="s">
        <v>1209</v>
      </c>
      <c r="B197" t="s">
        <v>244</v>
      </c>
      <c r="C197">
        <v>0</v>
      </c>
    </row>
    <row r="198" spans="1:3" x14ac:dyDescent="0.25">
      <c r="A198" t="s">
        <v>1210</v>
      </c>
      <c r="B198" t="s">
        <v>245</v>
      </c>
      <c r="C198">
        <v>439.8</v>
      </c>
    </row>
    <row r="199" spans="1:3" x14ac:dyDescent="0.25">
      <c r="A199" t="s">
        <v>1211</v>
      </c>
      <c r="B199" t="s">
        <v>246</v>
      </c>
      <c r="C199">
        <v>0</v>
      </c>
    </row>
    <row r="200" spans="1:3" x14ac:dyDescent="0.25">
      <c r="A200" t="s">
        <v>1212</v>
      </c>
      <c r="B200" t="s">
        <v>247</v>
      </c>
      <c r="C200">
        <v>0</v>
      </c>
    </row>
    <row r="201" spans="1:3" x14ac:dyDescent="0.25">
      <c r="A201" t="s">
        <v>1213</v>
      </c>
      <c r="B201" t="s">
        <v>248</v>
      </c>
      <c r="C201">
        <v>0</v>
      </c>
    </row>
    <row r="202" spans="1:3" x14ac:dyDescent="0.25">
      <c r="A202" t="s">
        <v>1214</v>
      </c>
      <c r="B202" t="s">
        <v>249</v>
      </c>
      <c r="C202">
        <v>0</v>
      </c>
    </row>
    <row r="203" spans="1:3" x14ac:dyDescent="0.25">
      <c r="A203" t="s">
        <v>1215</v>
      </c>
      <c r="B203" t="s">
        <v>250</v>
      </c>
      <c r="C203">
        <v>0</v>
      </c>
    </row>
    <row r="204" spans="1:3" x14ac:dyDescent="0.25">
      <c r="A204" t="s">
        <v>1216</v>
      </c>
      <c r="B204" t="s">
        <v>251</v>
      </c>
      <c r="C204">
        <v>1922</v>
      </c>
    </row>
    <row r="205" spans="1:3" x14ac:dyDescent="0.25">
      <c r="A205" t="s">
        <v>1217</v>
      </c>
      <c r="B205" t="s">
        <v>252</v>
      </c>
      <c r="C205">
        <v>0</v>
      </c>
    </row>
    <row r="206" spans="1:3" x14ac:dyDescent="0.25">
      <c r="A206" t="s">
        <v>1218</v>
      </c>
      <c r="B206" t="s">
        <v>253</v>
      </c>
      <c r="C206">
        <v>65.209999999999994</v>
      </c>
    </row>
    <row r="207" spans="1:3" x14ac:dyDescent="0.25">
      <c r="A207" t="s">
        <v>1219</v>
      </c>
      <c r="B207" t="s">
        <v>254</v>
      </c>
      <c r="C207">
        <v>672.44</v>
      </c>
    </row>
    <row r="208" spans="1:3" x14ac:dyDescent="0.25">
      <c r="A208" t="s">
        <v>1220</v>
      </c>
      <c r="B208" t="s">
        <v>255</v>
      </c>
      <c r="C208">
        <v>0</v>
      </c>
    </row>
    <row r="209" spans="1:3" x14ac:dyDescent="0.25">
      <c r="A209" t="s">
        <v>1221</v>
      </c>
      <c r="B209" t="s">
        <v>256</v>
      </c>
      <c r="C209">
        <v>6884.52</v>
      </c>
    </row>
    <row r="210" spans="1:3" x14ac:dyDescent="0.25">
      <c r="A210" t="s">
        <v>1222</v>
      </c>
      <c r="B210" t="s">
        <v>257</v>
      </c>
      <c r="C210">
        <v>2449.88</v>
      </c>
    </row>
    <row r="211" spans="1:3" x14ac:dyDescent="0.25">
      <c r="A211" t="s">
        <v>1223</v>
      </c>
      <c r="B211" t="s">
        <v>258</v>
      </c>
      <c r="C211">
        <v>200</v>
      </c>
    </row>
    <row r="212" spans="1:3" x14ac:dyDescent="0.25">
      <c r="A212" t="s">
        <v>1224</v>
      </c>
      <c r="B212" t="s">
        <v>259</v>
      </c>
      <c r="C212">
        <v>0</v>
      </c>
    </row>
    <row r="213" spans="1:3" x14ac:dyDescent="0.25">
      <c r="A213" t="s">
        <v>1225</v>
      </c>
      <c r="B213" t="s">
        <v>260</v>
      </c>
      <c r="C213">
        <v>161.99</v>
      </c>
    </row>
    <row r="214" spans="1:3" x14ac:dyDescent="0.25">
      <c r="A214" t="s">
        <v>1226</v>
      </c>
      <c r="B214" t="s">
        <v>261</v>
      </c>
      <c r="C214">
        <v>0</v>
      </c>
    </row>
    <row r="215" spans="1:3" x14ac:dyDescent="0.25">
      <c r="A215" t="s">
        <v>1227</v>
      </c>
      <c r="B215" t="s">
        <v>262</v>
      </c>
      <c r="C215">
        <v>1459.67</v>
      </c>
    </row>
    <row r="216" spans="1:3" x14ac:dyDescent="0.25">
      <c r="A216" t="s">
        <v>1228</v>
      </c>
      <c r="B216" t="s">
        <v>263</v>
      </c>
      <c r="C216">
        <v>0</v>
      </c>
    </row>
    <row r="217" spans="1:3" x14ac:dyDescent="0.25">
      <c r="A217" t="s">
        <v>1229</v>
      </c>
      <c r="B217" t="s">
        <v>264</v>
      </c>
      <c r="C217">
        <v>660.13</v>
      </c>
    </row>
    <row r="218" spans="1:3" x14ac:dyDescent="0.25">
      <c r="A218" t="s">
        <v>1230</v>
      </c>
      <c r="B218" t="s">
        <v>265</v>
      </c>
      <c r="C218">
        <v>85</v>
      </c>
    </row>
    <row r="219" spans="1:3" x14ac:dyDescent="0.25">
      <c r="A219" t="s">
        <v>1231</v>
      </c>
      <c r="B219" t="s">
        <v>266</v>
      </c>
      <c r="C219">
        <v>0</v>
      </c>
    </row>
    <row r="220" spans="1:3" x14ac:dyDescent="0.25">
      <c r="A220" t="s">
        <v>1232</v>
      </c>
      <c r="B220" t="s">
        <v>267</v>
      </c>
      <c r="C220">
        <v>596.1</v>
      </c>
    </row>
    <row r="221" spans="1:3" x14ac:dyDescent="0.25">
      <c r="A221" t="s">
        <v>1233</v>
      </c>
      <c r="B221" t="s">
        <v>268</v>
      </c>
      <c r="C221">
        <v>710</v>
      </c>
    </row>
    <row r="222" spans="1:3" x14ac:dyDescent="0.25">
      <c r="A222" t="s">
        <v>1234</v>
      </c>
      <c r="B222" t="s">
        <v>269</v>
      </c>
      <c r="C222">
        <v>31.38</v>
      </c>
    </row>
    <row r="223" spans="1:3" x14ac:dyDescent="0.25">
      <c r="A223" t="s">
        <v>1235</v>
      </c>
      <c r="B223" t="s">
        <v>270</v>
      </c>
      <c r="C223">
        <v>145</v>
      </c>
    </row>
    <row r="224" spans="1:3" x14ac:dyDescent="0.25">
      <c r="A224" t="s">
        <v>1236</v>
      </c>
      <c r="B224" t="s">
        <v>271</v>
      </c>
      <c r="C224">
        <v>0</v>
      </c>
    </row>
    <row r="225" spans="1:3" x14ac:dyDescent="0.25">
      <c r="A225" t="s">
        <v>1237</v>
      </c>
      <c r="B225" t="s">
        <v>272</v>
      </c>
      <c r="C225">
        <v>0</v>
      </c>
    </row>
    <row r="226" spans="1:3" x14ac:dyDescent="0.25">
      <c r="A226" t="s">
        <v>1238</v>
      </c>
      <c r="B226" t="s">
        <v>273</v>
      </c>
      <c r="C226">
        <v>699.51</v>
      </c>
    </row>
    <row r="227" spans="1:3" x14ac:dyDescent="0.25">
      <c r="A227" t="s">
        <v>1239</v>
      </c>
      <c r="B227" t="s">
        <v>274</v>
      </c>
      <c r="C227">
        <v>0</v>
      </c>
    </row>
    <row r="228" spans="1:3" x14ac:dyDescent="0.25">
      <c r="A228" t="s">
        <v>1240</v>
      </c>
      <c r="B228" t="s">
        <v>275</v>
      </c>
      <c r="C228">
        <v>0</v>
      </c>
    </row>
    <row r="229" spans="1:3" x14ac:dyDescent="0.25">
      <c r="A229" t="s">
        <v>1241</v>
      </c>
      <c r="B229" t="s">
        <v>276</v>
      </c>
      <c r="C229">
        <v>0</v>
      </c>
    </row>
    <row r="230" spans="1:3" x14ac:dyDescent="0.25">
      <c r="A230" t="s">
        <v>1242</v>
      </c>
      <c r="B230" t="s">
        <v>277</v>
      </c>
      <c r="C230">
        <v>0</v>
      </c>
    </row>
    <row r="231" spans="1:3" x14ac:dyDescent="0.25">
      <c r="A231" t="s">
        <v>1243</v>
      </c>
      <c r="B231" t="s">
        <v>278</v>
      </c>
      <c r="C231">
        <v>118</v>
      </c>
    </row>
    <row r="232" spans="1:3" x14ac:dyDescent="0.25">
      <c r="A232" t="s">
        <v>1244</v>
      </c>
      <c r="B232" t="s">
        <v>279</v>
      </c>
      <c r="C232">
        <v>0</v>
      </c>
    </row>
    <row r="233" spans="1:3" x14ac:dyDescent="0.25">
      <c r="A233" t="s">
        <v>1245</v>
      </c>
      <c r="B233" t="s">
        <v>280</v>
      </c>
      <c r="C233">
        <v>0</v>
      </c>
    </row>
    <row r="234" spans="1:3" x14ac:dyDescent="0.25">
      <c r="A234" t="s">
        <v>1246</v>
      </c>
      <c r="B234" t="s">
        <v>281</v>
      </c>
      <c r="C234">
        <v>0</v>
      </c>
    </row>
    <row r="235" spans="1:3" x14ac:dyDescent="0.25">
      <c r="A235" t="s">
        <v>1247</v>
      </c>
      <c r="B235" t="s">
        <v>282</v>
      </c>
      <c r="C235">
        <v>0</v>
      </c>
    </row>
    <row r="236" spans="1:3" x14ac:dyDescent="0.25">
      <c r="A236" t="s">
        <v>1248</v>
      </c>
      <c r="B236" t="s">
        <v>283</v>
      </c>
      <c r="C236">
        <v>0</v>
      </c>
    </row>
    <row r="237" spans="1:3" x14ac:dyDescent="0.25">
      <c r="A237" t="s">
        <v>1249</v>
      </c>
      <c r="B237" t="s">
        <v>284</v>
      </c>
      <c r="C237">
        <v>0</v>
      </c>
    </row>
    <row r="238" spans="1:3" x14ac:dyDescent="0.25">
      <c r="A238" t="s">
        <v>1250</v>
      </c>
      <c r="B238" t="s">
        <v>285</v>
      </c>
      <c r="C238">
        <v>0</v>
      </c>
    </row>
    <row r="239" spans="1:3" x14ac:dyDescent="0.25">
      <c r="A239" t="s">
        <v>1251</v>
      </c>
      <c r="B239" t="s">
        <v>286</v>
      </c>
      <c r="C239">
        <v>0</v>
      </c>
    </row>
    <row r="240" spans="1:3" x14ac:dyDescent="0.25">
      <c r="A240" t="s">
        <v>1252</v>
      </c>
      <c r="B240" t="s">
        <v>287</v>
      </c>
      <c r="C240">
        <v>0</v>
      </c>
    </row>
    <row r="241" spans="1:3" x14ac:dyDescent="0.25">
      <c r="A241" t="s">
        <v>1253</v>
      </c>
      <c r="B241" t="s">
        <v>288</v>
      </c>
      <c r="C241">
        <v>297.37</v>
      </c>
    </row>
    <row r="242" spans="1:3" x14ac:dyDescent="0.25">
      <c r="A242" t="s">
        <v>1254</v>
      </c>
      <c r="B242" t="s">
        <v>289</v>
      </c>
      <c r="C242">
        <v>1680</v>
      </c>
    </row>
    <row r="243" spans="1:3" x14ac:dyDescent="0.25">
      <c r="A243" t="s">
        <v>1255</v>
      </c>
      <c r="B243" t="s">
        <v>290</v>
      </c>
      <c r="C243">
        <v>0</v>
      </c>
    </row>
    <row r="244" spans="1:3" x14ac:dyDescent="0.25">
      <c r="A244" t="s">
        <v>1256</v>
      </c>
      <c r="B244" t="s">
        <v>291</v>
      </c>
      <c r="C244">
        <v>632.57000000000005</v>
      </c>
    </row>
    <row r="245" spans="1:3" x14ac:dyDescent="0.25">
      <c r="A245" t="s">
        <v>1257</v>
      </c>
      <c r="B245" t="s">
        <v>292</v>
      </c>
      <c r="C245">
        <v>1.93</v>
      </c>
    </row>
    <row r="246" spans="1:3" x14ac:dyDescent="0.25">
      <c r="A246" t="s">
        <v>1258</v>
      </c>
      <c r="B246" t="s">
        <v>293</v>
      </c>
      <c r="C246">
        <v>0</v>
      </c>
    </row>
    <row r="247" spans="1:3" x14ac:dyDescent="0.25">
      <c r="A247" t="s">
        <v>1259</v>
      </c>
      <c r="B247" t="s">
        <v>294</v>
      </c>
      <c r="C247">
        <v>180</v>
      </c>
    </row>
    <row r="248" spans="1:3" x14ac:dyDescent="0.25">
      <c r="A248" t="s">
        <v>1260</v>
      </c>
      <c r="B248" t="s">
        <v>295</v>
      </c>
      <c r="C248">
        <v>87.77</v>
      </c>
    </row>
    <row r="249" spans="1:3" x14ac:dyDescent="0.25">
      <c r="A249" t="s">
        <v>1261</v>
      </c>
      <c r="B249" t="s">
        <v>296</v>
      </c>
      <c r="C249">
        <v>0</v>
      </c>
    </row>
    <row r="250" spans="1:3" x14ac:dyDescent="0.25">
      <c r="A250" t="s">
        <v>1262</v>
      </c>
      <c r="B250" t="s">
        <v>297</v>
      </c>
      <c r="C250">
        <v>418.04</v>
      </c>
    </row>
    <row r="251" spans="1:3" x14ac:dyDescent="0.25">
      <c r="A251" t="s">
        <v>1263</v>
      </c>
      <c r="B251" t="s">
        <v>298</v>
      </c>
      <c r="C251">
        <v>0</v>
      </c>
    </row>
    <row r="252" spans="1:3" x14ac:dyDescent="0.25">
      <c r="A252" t="s">
        <v>1264</v>
      </c>
      <c r="B252" t="s">
        <v>299</v>
      </c>
      <c r="C252">
        <v>0</v>
      </c>
    </row>
    <row r="253" spans="1:3" x14ac:dyDescent="0.25">
      <c r="A253" t="s">
        <v>1265</v>
      </c>
      <c r="B253" t="s">
        <v>300</v>
      </c>
      <c r="C253">
        <v>0</v>
      </c>
    </row>
    <row r="254" spans="1:3" x14ac:dyDescent="0.25">
      <c r="A254" t="s">
        <v>1266</v>
      </c>
      <c r="B254" t="s">
        <v>301</v>
      </c>
      <c r="C254">
        <v>0</v>
      </c>
    </row>
    <row r="255" spans="1:3" x14ac:dyDescent="0.25">
      <c r="A255" t="s">
        <v>1267</v>
      </c>
      <c r="B255" t="s">
        <v>302</v>
      </c>
      <c r="C255">
        <v>1408.61</v>
      </c>
    </row>
    <row r="256" spans="1:3" x14ac:dyDescent="0.25">
      <c r="A256" t="s">
        <v>1268</v>
      </c>
      <c r="B256" t="s">
        <v>303</v>
      </c>
      <c r="C256">
        <v>1386.79</v>
      </c>
    </row>
    <row r="257" spans="1:3" x14ac:dyDescent="0.25">
      <c r="A257" t="s">
        <v>1269</v>
      </c>
      <c r="B257" t="s">
        <v>304</v>
      </c>
      <c r="C257">
        <v>27.34</v>
      </c>
    </row>
    <row r="258" spans="1:3" x14ac:dyDescent="0.25">
      <c r="A258" t="s">
        <v>1270</v>
      </c>
      <c r="B258" t="s">
        <v>305</v>
      </c>
      <c r="C258">
        <v>1216.76</v>
      </c>
    </row>
    <row r="259" spans="1:3" x14ac:dyDescent="0.25">
      <c r="A259" t="s">
        <v>1271</v>
      </c>
      <c r="B259" t="s">
        <v>306</v>
      </c>
      <c r="C259">
        <v>328.25</v>
      </c>
    </row>
    <row r="260" spans="1:3" x14ac:dyDescent="0.25">
      <c r="A260" t="s">
        <v>1272</v>
      </c>
      <c r="B260" t="s">
        <v>307</v>
      </c>
      <c r="C260">
        <v>0</v>
      </c>
    </row>
    <row r="261" spans="1:3" x14ac:dyDescent="0.25">
      <c r="A261" t="s">
        <v>1273</v>
      </c>
      <c r="B261" t="s">
        <v>308</v>
      </c>
      <c r="C261">
        <v>500</v>
      </c>
    </row>
    <row r="262" spans="1:3" x14ac:dyDescent="0.25">
      <c r="A262" t="s">
        <v>1274</v>
      </c>
      <c r="B262" t="s">
        <v>309</v>
      </c>
      <c r="C262">
        <v>1345.66</v>
      </c>
    </row>
    <row r="263" spans="1:3" x14ac:dyDescent="0.25">
      <c r="A263" t="s">
        <v>1275</v>
      </c>
      <c r="B263" t="s">
        <v>310</v>
      </c>
      <c r="C263">
        <v>0</v>
      </c>
    </row>
    <row r="264" spans="1:3" x14ac:dyDescent="0.25">
      <c r="A264" t="s">
        <v>1276</v>
      </c>
      <c r="B264" t="s">
        <v>311</v>
      </c>
      <c r="C264">
        <v>762.45</v>
      </c>
    </row>
    <row r="265" spans="1:3" x14ac:dyDescent="0.25">
      <c r="A265" t="s">
        <v>1277</v>
      </c>
      <c r="B265" t="s">
        <v>312</v>
      </c>
      <c r="C265">
        <v>0</v>
      </c>
    </row>
    <row r="266" spans="1:3" x14ac:dyDescent="0.25">
      <c r="A266" t="s">
        <v>1278</v>
      </c>
      <c r="B266" t="s">
        <v>313</v>
      </c>
      <c r="C266">
        <v>0</v>
      </c>
    </row>
    <row r="267" spans="1:3" x14ac:dyDescent="0.25">
      <c r="A267" t="s">
        <v>1279</v>
      </c>
      <c r="B267" t="s">
        <v>314</v>
      </c>
      <c r="C267">
        <v>1901.5</v>
      </c>
    </row>
    <row r="268" spans="1:3" x14ac:dyDescent="0.25">
      <c r="A268" t="s">
        <v>1280</v>
      </c>
      <c r="B268" t="s">
        <v>315</v>
      </c>
      <c r="C268">
        <v>1100</v>
      </c>
    </row>
    <row r="269" spans="1:3" x14ac:dyDescent="0.25">
      <c r="A269" t="s">
        <v>1281</v>
      </c>
      <c r="B269" t="s">
        <v>316</v>
      </c>
      <c r="C269">
        <v>0</v>
      </c>
    </row>
    <row r="270" spans="1:3" x14ac:dyDescent="0.25">
      <c r="A270" t="s">
        <v>1282</v>
      </c>
      <c r="B270" t="s">
        <v>317</v>
      </c>
      <c r="C270">
        <v>0</v>
      </c>
    </row>
    <row r="271" spans="1:3" x14ac:dyDescent="0.25">
      <c r="A271" t="s">
        <v>1283</v>
      </c>
      <c r="B271" t="s">
        <v>318</v>
      </c>
      <c r="C271">
        <v>1934</v>
      </c>
    </row>
    <row r="272" spans="1:3" x14ac:dyDescent="0.25">
      <c r="A272" t="s">
        <v>1284</v>
      </c>
      <c r="B272" t="s">
        <v>319</v>
      </c>
      <c r="C272">
        <v>0</v>
      </c>
    </row>
    <row r="273" spans="1:3" x14ac:dyDescent="0.25">
      <c r="A273" t="s">
        <v>1285</v>
      </c>
      <c r="B273" t="s">
        <v>320</v>
      </c>
      <c r="C273">
        <v>0</v>
      </c>
    </row>
    <row r="274" spans="1:3" x14ac:dyDescent="0.25">
      <c r="A274" t="s">
        <v>1286</v>
      </c>
      <c r="B274" t="s">
        <v>321</v>
      </c>
      <c r="C274">
        <v>83.89</v>
      </c>
    </row>
    <row r="275" spans="1:3" x14ac:dyDescent="0.25">
      <c r="A275" t="s">
        <v>1287</v>
      </c>
      <c r="B275" t="s">
        <v>322</v>
      </c>
      <c r="C275">
        <v>0</v>
      </c>
    </row>
    <row r="276" spans="1:3" x14ac:dyDescent="0.25">
      <c r="A276" t="s">
        <v>1288</v>
      </c>
      <c r="B276" t="s">
        <v>323</v>
      </c>
      <c r="C276">
        <v>165.5</v>
      </c>
    </row>
    <row r="277" spans="1:3" x14ac:dyDescent="0.25">
      <c r="A277" t="s">
        <v>1289</v>
      </c>
      <c r="B277" t="s">
        <v>324</v>
      </c>
      <c r="C277">
        <v>0</v>
      </c>
    </row>
    <row r="278" spans="1:3" x14ac:dyDescent="0.25">
      <c r="A278" t="s">
        <v>1290</v>
      </c>
      <c r="B278" t="s">
        <v>325</v>
      </c>
      <c r="C278">
        <v>0</v>
      </c>
    </row>
    <row r="279" spans="1:3" x14ac:dyDescent="0.25">
      <c r="A279" t="s">
        <v>1291</v>
      </c>
      <c r="B279" t="s">
        <v>326</v>
      </c>
      <c r="C279">
        <v>1505</v>
      </c>
    </row>
    <row r="280" spans="1:3" x14ac:dyDescent="0.25">
      <c r="A280" t="s">
        <v>1292</v>
      </c>
      <c r="B280" t="s">
        <v>327</v>
      </c>
      <c r="C280">
        <v>435.05</v>
      </c>
    </row>
    <row r="281" spans="1:3" x14ac:dyDescent="0.25">
      <c r="A281" t="s">
        <v>1293</v>
      </c>
      <c r="B281" t="s">
        <v>328</v>
      </c>
      <c r="C281">
        <v>150</v>
      </c>
    </row>
    <row r="282" spans="1:3" x14ac:dyDescent="0.25">
      <c r="A282" t="s">
        <v>1294</v>
      </c>
      <c r="B282" t="s">
        <v>329</v>
      </c>
      <c r="C282">
        <v>171.65</v>
      </c>
    </row>
    <row r="283" spans="1:3" x14ac:dyDescent="0.25">
      <c r="A283" t="s">
        <v>1295</v>
      </c>
      <c r="B283" t="s">
        <v>330</v>
      </c>
      <c r="C283">
        <v>874.88</v>
      </c>
    </row>
    <row r="284" spans="1:3" x14ac:dyDescent="0.25">
      <c r="A284" t="s">
        <v>1296</v>
      </c>
      <c r="B284" t="s">
        <v>331</v>
      </c>
      <c r="C284">
        <v>2355.63</v>
      </c>
    </row>
    <row r="285" spans="1:3" x14ac:dyDescent="0.25">
      <c r="A285" t="s">
        <v>1297</v>
      </c>
      <c r="B285" t="s">
        <v>332</v>
      </c>
      <c r="C285">
        <v>0</v>
      </c>
    </row>
    <row r="286" spans="1:3" x14ac:dyDescent="0.25">
      <c r="A286" t="s">
        <v>1298</v>
      </c>
      <c r="B286" t="s">
        <v>333</v>
      </c>
      <c r="C286">
        <v>213.41</v>
      </c>
    </row>
    <row r="287" spans="1:3" x14ac:dyDescent="0.25">
      <c r="A287" t="s">
        <v>1299</v>
      </c>
      <c r="B287" t="s">
        <v>334</v>
      </c>
      <c r="C287">
        <v>0</v>
      </c>
    </row>
    <row r="288" spans="1:3" x14ac:dyDescent="0.25">
      <c r="A288" t="s">
        <v>1300</v>
      </c>
      <c r="B288" t="s">
        <v>335</v>
      </c>
      <c r="C288">
        <v>305.73</v>
      </c>
    </row>
    <row r="289" spans="1:3" x14ac:dyDescent="0.25">
      <c r="A289" t="s">
        <v>1301</v>
      </c>
      <c r="B289" t="s">
        <v>336</v>
      </c>
      <c r="C289">
        <v>0</v>
      </c>
    </row>
    <row r="290" spans="1:3" x14ac:dyDescent="0.25">
      <c r="A290" t="s">
        <v>1302</v>
      </c>
      <c r="B290" t="s">
        <v>337</v>
      </c>
      <c r="C290">
        <v>24.5</v>
      </c>
    </row>
    <row r="291" spans="1:3" x14ac:dyDescent="0.25">
      <c r="A291" t="s">
        <v>1303</v>
      </c>
      <c r="B291" t="s">
        <v>338</v>
      </c>
      <c r="C291">
        <v>25</v>
      </c>
    </row>
    <row r="292" spans="1:3" x14ac:dyDescent="0.25">
      <c r="A292" t="s">
        <v>1304</v>
      </c>
      <c r="B292" t="s">
        <v>339</v>
      </c>
      <c r="C292">
        <v>0</v>
      </c>
    </row>
    <row r="293" spans="1:3" x14ac:dyDescent="0.25">
      <c r="A293" t="s">
        <v>1305</v>
      </c>
      <c r="B293" t="s">
        <v>340</v>
      </c>
      <c r="C293">
        <v>169.5</v>
      </c>
    </row>
    <row r="294" spans="1:3" x14ac:dyDescent="0.25">
      <c r="A294" t="s">
        <v>1306</v>
      </c>
      <c r="B294" t="s">
        <v>341</v>
      </c>
      <c r="C294">
        <v>479.88</v>
      </c>
    </row>
    <row r="295" spans="1:3" x14ac:dyDescent="0.25">
      <c r="A295" t="s">
        <v>1307</v>
      </c>
      <c r="B295" t="s">
        <v>342</v>
      </c>
      <c r="C295">
        <v>182.38</v>
      </c>
    </row>
    <row r="296" spans="1:3" x14ac:dyDescent="0.25">
      <c r="A296" t="s">
        <v>1308</v>
      </c>
      <c r="B296" t="s">
        <v>343</v>
      </c>
      <c r="C296">
        <v>0</v>
      </c>
    </row>
    <row r="297" spans="1:3" x14ac:dyDescent="0.25">
      <c r="A297" t="s">
        <v>1309</v>
      </c>
      <c r="B297" t="s">
        <v>344</v>
      </c>
      <c r="C297">
        <v>0</v>
      </c>
    </row>
    <row r="298" spans="1:3" x14ac:dyDescent="0.25">
      <c r="A298" t="s">
        <v>1310</v>
      </c>
      <c r="B298" t="s">
        <v>345</v>
      </c>
      <c r="C298">
        <v>0</v>
      </c>
    </row>
    <row r="299" spans="1:3" x14ac:dyDescent="0.25">
      <c r="A299" t="s">
        <v>1311</v>
      </c>
      <c r="B299" t="s">
        <v>346</v>
      </c>
      <c r="C299">
        <v>697.5</v>
      </c>
    </row>
    <row r="300" spans="1:3" x14ac:dyDescent="0.25">
      <c r="A300" t="s">
        <v>1312</v>
      </c>
      <c r="B300" t="s">
        <v>347</v>
      </c>
      <c r="C300">
        <v>0</v>
      </c>
    </row>
    <row r="301" spans="1:3" x14ac:dyDescent="0.25">
      <c r="A301" t="s">
        <v>1313</v>
      </c>
      <c r="B301" t="s">
        <v>348</v>
      </c>
      <c r="C301">
        <v>280</v>
      </c>
    </row>
    <row r="302" spans="1:3" x14ac:dyDescent="0.25">
      <c r="A302" t="s">
        <v>1314</v>
      </c>
      <c r="B302" t="s">
        <v>349</v>
      </c>
      <c r="C302">
        <v>187.57</v>
      </c>
    </row>
    <row r="303" spans="1:3" x14ac:dyDescent="0.25">
      <c r="A303" t="s">
        <v>1315</v>
      </c>
      <c r="B303" t="s">
        <v>350</v>
      </c>
      <c r="C303">
        <v>0</v>
      </c>
    </row>
    <row r="304" spans="1:3" x14ac:dyDescent="0.25">
      <c r="A304" t="s">
        <v>1316</v>
      </c>
      <c r="B304" t="s">
        <v>351</v>
      </c>
      <c r="C304">
        <v>234.95</v>
      </c>
    </row>
    <row r="305" spans="1:3" x14ac:dyDescent="0.25">
      <c r="A305" t="s">
        <v>1317</v>
      </c>
      <c r="B305" t="s">
        <v>352</v>
      </c>
      <c r="C305">
        <v>792</v>
      </c>
    </row>
    <row r="306" spans="1:3" x14ac:dyDescent="0.25">
      <c r="A306" t="s">
        <v>1318</v>
      </c>
      <c r="B306" t="s">
        <v>353</v>
      </c>
      <c r="C306">
        <v>0</v>
      </c>
    </row>
    <row r="307" spans="1:3" x14ac:dyDescent="0.25">
      <c r="A307" t="s">
        <v>1319</v>
      </c>
      <c r="B307" t="s">
        <v>354</v>
      </c>
      <c r="C307">
        <v>60</v>
      </c>
    </row>
    <row r="308" spans="1:3" x14ac:dyDescent="0.25">
      <c r="A308" t="s">
        <v>1320</v>
      </c>
      <c r="B308" t="s">
        <v>355</v>
      </c>
      <c r="C308">
        <v>822.19</v>
      </c>
    </row>
    <row r="309" spans="1:3" x14ac:dyDescent="0.25">
      <c r="A309" t="s">
        <v>1321</v>
      </c>
      <c r="B309" t="s">
        <v>356</v>
      </c>
      <c r="C309">
        <v>0</v>
      </c>
    </row>
    <row r="310" spans="1:3" x14ac:dyDescent="0.25">
      <c r="A310" t="s">
        <v>1322</v>
      </c>
      <c r="B310" t="s">
        <v>357</v>
      </c>
      <c r="C310">
        <v>676.05</v>
      </c>
    </row>
    <row r="311" spans="1:3" x14ac:dyDescent="0.25">
      <c r="A311" t="s">
        <v>1323</v>
      </c>
      <c r="B311" t="s">
        <v>358</v>
      </c>
      <c r="C311">
        <v>0</v>
      </c>
    </row>
    <row r="312" spans="1:3" x14ac:dyDescent="0.25">
      <c r="A312" t="s">
        <v>1324</v>
      </c>
      <c r="B312" t="s">
        <v>359</v>
      </c>
      <c r="C312">
        <v>0</v>
      </c>
    </row>
    <row r="313" spans="1:3" x14ac:dyDescent="0.25">
      <c r="A313" t="s">
        <v>1325</v>
      </c>
      <c r="B313" t="s">
        <v>360</v>
      </c>
      <c r="C313">
        <v>0</v>
      </c>
    </row>
    <row r="314" spans="1:3" x14ac:dyDescent="0.25">
      <c r="A314" t="s">
        <v>1326</v>
      </c>
      <c r="B314" t="s">
        <v>361</v>
      </c>
      <c r="C314">
        <v>940.31</v>
      </c>
    </row>
    <row r="315" spans="1:3" x14ac:dyDescent="0.25">
      <c r="A315" t="s">
        <v>1327</v>
      </c>
      <c r="B315" t="s">
        <v>362</v>
      </c>
      <c r="C315">
        <v>277</v>
      </c>
    </row>
    <row r="316" spans="1:3" x14ac:dyDescent="0.25">
      <c r="A316" t="s">
        <v>1328</v>
      </c>
      <c r="B316" t="s">
        <v>363</v>
      </c>
      <c r="C316">
        <v>5181</v>
      </c>
    </row>
    <row r="317" spans="1:3" x14ac:dyDescent="0.25">
      <c r="A317" t="s">
        <v>1329</v>
      </c>
      <c r="B317" t="s">
        <v>364</v>
      </c>
      <c r="C317">
        <v>5093.71</v>
      </c>
    </row>
    <row r="318" spans="1:3" x14ac:dyDescent="0.25">
      <c r="A318" t="s">
        <v>1330</v>
      </c>
      <c r="B318" t="s">
        <v>365</v>
      </c>
      <c r="C318">
        <v>1655</v>
      </c>
    </row>
    <row r="319" spans="1:3" x14ac:dyDescent="0.25">
      <c r="A319" t="s">
        <v>1331</v>
      </c>
      <c r="B319" t="s">
        <v>366</v>
      </c>
      <c r="C319">
        <v>0</v>
      </c>
    </row>
    <row r="320" spans="1:3" x14ac:dyDescent="0.25">
      <c r="A320" t="s">
        <v>1332</v>
      </c>
      <c r="B320" t="s">
        <v>367</v>
      </c>
      <c r="C320">
        <v>0</v>
      </c>
    </row>
    <row r="321" spans="1:3" x14ac:dyDescent="0.25">
      <c r="A321" t="s">
        <v>1333</v>
      </c>
      <c r="B321" t="s">
        <v>368</v>
      </c>
      <c r="C321">
        <v>183.11</v>
      </c>
    </row>
    <row r="322" spans="1:3" x14ac:dyDescent="0.25">
      <c r="A322" t="s">
        <v>1334</v>
      </c>
      <c r="B322" t="s">
        <v>369</v>
      </c>
      <c r="C322">
        <v>0</v>
      </c>
    </row>
    <row r="323" spans="1:3" x14ac:dyDescent="0.25">
      <c r="A323" t="s">
        <v>1335</v>
      </c>
      <c r="B323" t="s">
        <v>370</v>
      </c>
      <c r="C323">
        <v>352.64</v>
      </c>
    </row>
    <row r="324" spans="1:3" x14ac:dyDescent="0.25">
      <c r="A324" t="s">
        <v>1336</v>
      </c>
      <c r="B324" t="s">
        <v>371</v>
      </c>
      <c r="C324">
        <v>0</v>
      </c>
    </row>
    <row r="325" spans="1:3" x14ac:dyDescent="0.25">
      <c r="A325" t="s">
        <v>1337</v>
      </c>
      <c r="B325" t="s">
        <v>372</v>
      </c>
      <c r="C325">
        <v>0</v>
      </c>
    </row>
    <row r="326" spans="1:3" x14ac:dyDescent="0.25">
      <c r="A326" t="s">
        <v>1338</v>
      </c>
      <c r="B326" t="s">
        <v>373</v>
      </c>
      <c r="C326">
        <v>0</v>
      </c>
    </row>
    <row r="327" spans="1:3" x14ac:dyDescent="0.25">
      <c r="A327" t="s">
        <v>1339</v>
      </c>
      <c r="B327" t="s">
        <v>374</v>
      </c>
      <c r="C327">
        <v>0</v>
      </c>
    </row>
    <row r="328" spans="1:3" x14ac:dyDescent="0.25">
      <c r="A328" t="s">
        <v>1340</v>
      </c>
      <c r="B328" t="s">
        <v>375</v>
      </c>
      <c r="C328">
        <v>0</v>
      </c>
    </row>
    <row r="329" spans="1:3" x14ac:dyDescent="0.25">
      <c r="A329" t="s">
        <v>1341</v>
      </c>
      <c r="B329" t="s">
        <v>376</v>
      </c>
      <c r="C329">
        <v>69.5</v>
      </c>
    </row>
    <row r="330" spans="1:3" x14ac:dyDescent="0.25">
      <c r="A330" t="s">
        <v>1342</v>
      </c>
      <c r="B330" t="s">
        <v>377</v>
      </c>
      <c r="C330">
        <v>0</v>
      </c>
    </row>
    <row r="331" spans="1:3" x14ac:dyDescent="0.25">
      <c r="A331" t="s">
        <v>1343</v>
      </c>
      <c r="B331" t="s">
        <v>378</v>
      </c>
      <c r="C331">
        <v>0</v>
      </c>
    </row>
    <row r="332" spans="1:3" x14ac:dyDescent="0.25">
      <c r="A332" t="s">
        <v>1344</v>
      </c>
      <c r="B332" t="s">
        <v>379</v>
      </c>
      <c r="C332">
        <v>0</v>
      </c>
    </row>
    <row r="333" spans="1:3" x14ac:dyDescent="0.25">
      <c r="A333" t="s">
        <v>1345</v>
      </c>
      <c r="B333" t="s">
        <v>380</v>
      </c>
      <c r="C333">
        <v>0</v>
      </c>
    </row>
    <row r="334" spans="1:3" x14ac:dyDescent="0.25">
      <c r="A334" t="s">
        <v>1346</v>
      </c>
      <c r="B334" t="s">
        <v>381</v>
      </c>
      <c r="C334">
        <v>0</v>
      </c>
    </row>
    <row r="335" spans="1:3" x14ac:dyDescent="0.25">
      <c r="A335" t="s">
        <v>1347</v>
      </c>
      <c r="B335" t="s">
        <v>382</v>
      </c>
      <c r="C335">
        <v>0</v>
      </c>
    </row>
    <row r="336" spans="1:3" x14ac:dyDescent="0.25">
      <c r="A336" t="s">
        <v>1348</v>
      </c>
      <c r="B336" t="s">
        <v>383</v>
      </c>
      <c r="C336">
        <v>0</v>
      </c>
    </row>
    <row r="337" spans="1:3" x14ac:dyDescent="0.25">
      <c r="A337" t="s">
        <v>1349</v>
      </c>
      <c r="B337" t="s">
        <v>384</v>
      </c>
      <c r="C337">
        <v>0</v>
      </c>
    </row>
    <row r="338" spans="1:3" x14ac:dyDescent="0.25">
      <c r="A338" t="s">
        <v>1350</v>
      </c>
      <c r="B338" t="s">
        <v>385</v>
      </c>
      <c r="C338">
        <v>145</v>
      </c>
    </row>
    <row r="339" spans="1:3" x14ac:dyDescent="0.25">
      <c r="A339" t="s">
        <v>1351</v>
      </c>
      <c r="B339" t="s">
        <v>386</v>
      </c>
      <c r="C339">
        <v>0</v>
      </c>
    </row>
    <row r="340" spans="1:3" x14ac:dyDescent="0.25">
      <c r="A340" t="s">
        <v>1352</v>
      </c>
      <c r="B340" t="s">
        <v>387</v>
      </c>
      <c r="C340">
        <v>99.9</v>
      </c>
    </row>
    <row r="341" spans="1:3" x14ac:dyDescent="0.25">
      <c r="A341" t="s">
        <v>1353</v>
      </c>
      <c r="B341" t="s">
        <v>388</v>
      </c>
      <c r="C341">
        <v>0</v>
      </c>
    </row>
    <row r="342" spans="1:3" x14ac:dyDescent="0.25">
      <c r="A342" t="s">
        <v>1354</v>
      </c>
      <c r="B342" t="s">
        <v>389</v>
      </c>
      <c r="C342">
        <v>64.75</v>
      </c>
    </row>
    <row r="343" spans="1:3" x14ac:dyDescent="0.25">
      <c r="A343" t="s">
        <v>1355</v>
      </c>
      <c r="B343" t="s">
        <v>390</v>
      </c>
      <c r="C343">
        <v>520</v>
      </c>
    </row>
    <row r="344" spans="1:3" x14ac:dyDescent="0.25">
      <c r="A344" t="s">
        <v>1356</v>
      </c>
      <c r="B344" t="s">
        <v>391</v>
      </c>
      <c r="C344">
        <v>0</v>
      </c>
    </row>
    <row r="345" spans="1:3" x14ac:dyDescent="0.25">
      <c r="A345" t="s">
        <v>1357</v>
      </c>
      <c r="B345" t="s">
        <v>392</v>
      </c>
      <c r="C345">
        <v>0</v>
      </c>
    </row>
    <row r="346" spans="1:3" x14ac:dyDescent="0.25">
      <c r="A346" t="s">
        <v>1358</v>
      </c>
      <c r="B346" t="s">
        <v>393</v>
      </c>
      <c r="C346">
        <v>190.25</v>
      </c>
    </row>
    <row r="347" spans="1:3" x14ac:dyDescent="0.25">
      <c r="A347" t="s">
        <v>1359</v>
      </c>
      <c r="B347" t="s">
        <v>394</v>
      </c>
      <c r="C347">
        <v>0</v>
      </c>
    </row>
    <row r="348" spans="1:3" x14ac:dyDescent="0.25">
      <c r="A348" t="s">
        <v>1360</v>
      </c>
      <c r="B348" t="s">
        <v>395</v>
      </c>
      <c r="C348">
        <v>0</v>
      </c>
    </row>
    <row r="349" spans="1:3" x14ac:dyDescent="0.25">
      <c r="A349" t="s">
        <v>1361</v>
      </c>
      <c r="B349" t="s">
        <v>396</v>
      </c>
      <c r="C349">
        <v>461.37</v>
      </c>
    </row>
    <row r="350" spans="1:3" x14ac:dyDescent="0.25">
      <c r="A350" t="s">
        <v>1362</v>
      </c>
      <c r="B350" t="s">
        <v>397</v>
      </c>
      <c r="C350">
        <v>162.28</v>
      </c>
    </row>
    <row r="351" spans="1:3" x14ac:dyDescent="0.25">
      <c r="A351" t="s">
        <v>1363</v>
      </c>
      <c r="B351" t="s">
        <v>398</v>
      </c>
      <c r="C351">
        <v>857.87</v>
      </c>
    </row>
    <row r="352" spans="1:3" x14ac:dyDescent="0.25">
      <c r="A352" t="s">
        <v>1364</v>
      </c>
      <c r="B352" t="s">
        <v>399</v>
      </c>
      <c r="C352">
        <v>3710.53</v>
      </c>
    </row>
    <row r="353" spans="1:3" x14ac:dyDescent="0.25">
      <c r="A353" t="s">
        <v>1365</v>
      </c>
      <c r="B353" t="s">
        <v>400</v>
      </c>
      <c r="C353">
        <v>147.88</v>
      </c>
    </row>
    <row r="354" spans="1:3" x14ac:dyDescent="0.25">
      <c r="A354" t="s">
        <v>1366</v>
      </c>
      <c r="B354" t="s">
        <v>401</v>
      </c>
      <c r="C354">
        <v>0</v>
      </c>
    </row>
    <row r="355" spans="1:3" x14ac:dyDescent="0.25">
      <c r="A355" t="s">
        <v>1367</v>
      </c>
      <c r="B355" t="s">
        <v>402</v>
      </c>
      <c r="C355">
        <v>0</v>
      </c>
    </row>
    <row r="356" spans="1:3" x14ac:dyDescent="0.25">
      <c r="A356" t="s">
        <v>1368</v>
      </c>
      <c r="B356" t="s">
        <v>403</v>
      </c>
      <c r="C356">
        <v>202.53</v>
      </c>
    </row>
    <row r="357" spans="1:3" x14ac:dyDescent="0.25">
      <c r="A357" t="s">
        <v>1369</v>
      </c>
      <c r="B357" t="s">
        <v>404</v>
      </c>
      <c r="C357">
        <v>0</v>
      </c>
    </row>
    <row r="358" spans="1:3" x14ac:dyDescent="0.25">
      <c r="A358" t="s">
        <v>1370</v>
      </c>
      <c r="B358" t="s">
        <v>405</v>
      </c>
      <c r="C358">
        <v>145.47999999999999</v>
      </c>
    </row>
    <row r="359" spans="1:3" x14ac:dyDescent="0.25">
      <c r="A359" t="s">
        <v>1371</v>
      </c>
      <c r="B359" t="s">
        <v>406</v>
      </c>
      <c r="C359">
        <v>0</v>
      </c>
    </row>
    <row r="360" spans="1:3" x14ac:dyDescent="0.25">
      <c r="A360" t="s">
        <v>1372</v>
      </c>
      <c r="B360" t="s">
        <v>407</v>
      </c>
      <c r="C360">
        <v>0</v>
      </c>
    </row>
    <row r="361" spans="1:3" x14ac:dyDescent="0.25">
      <c r="A361" t="s">
        <v>1373</v>
      </c>
      <c r="B361" t="s">
        <v>408</v>
      </c>
      <c r="C361">
        <v>0</v>
      </c>
    </row>
    <row r="362" spans="1:3" x14ac:dyDescent="0.25">
      <c r="A362" t="s">
        <v>1374</v>
      </c>
      <c r="B362" t="s">
        <v>409</v>
      </c>
      <c r="C362">
        <v>0</v>
      </c>
    </row>
    <row r="363" spans="1:3" x14ac:dyDescent="0.25">
      <c r="A363" t="s">
        <v>1375</v>
      </c>
      <c r="B363" t="s">
        <v>410</v>
      </c>
      <c r="C363">
        <v>0</v>
      </c>
    </row>
    <row r="364" spans="1:3" x14ac:dyDescent="0.25">
      <c r="A364" t="s">
        <v>1376</v>
      </c>
      <c r="B364" t="s">
        <v>411</v>
      </c>
      <c r="C364">
        <v>0</v>
      </c>
    </row>
    <row r="365" spans="1:3" x14ac:dyDescent="0.25">
      <c r="A365" t="s">
        <v>1377</v>
      </c>
      <c r="B365" t="s">
        <v>412</v>
      </c>
      <c r="C365">
        <v>387</v>
      </c>
    </row>
    <row r="366" spans="1:3" x14ac:dyDescent="0.25">
      <c r="A366" t="s">
        <v>1378</v>
      </c>
      <c r="B366" t="s">
        <v>413</v>
      </c>
      <c r="C366">
        <v>178.25</v>
      </c>
    </row>
    <row r="367" spans="1:3" x14ac:dyDescent="0.25">
      <c r="A367" t="s">
        <v>1379</v>
      </c>
      <c r="B367" t="s">
        <v>414</v>
      </c>
      <c r="C367">
        <v>0</v>
      </c>
    </row>
    <row r="368" spans="1:3" x14ac:dyDescent="0.25">
      <c r="A368" t="s">
        <v>1380</v>
      </c>
      <c r="B368" t="s">
        <v>415</v>
      </c>
      <c r="C368">
        <v>0</v>
      </c>
    </row>
    <row r="369" spans="1:3" x14ac:dyDescent="0.25">
      <c r="A369" t="s">
        <v>1381</v>
      </c>
      <c r="B369" t="s">
        <v>416</v>
      </c>
      <c r="C369">
        <v>1027.51</v>
      </c>
    </row>
    <row r="370" spans="1:3" x14ac:dyDescent="0.25">
      <c r="A370" t="s">
        <v>1382</v>
      </c>
      <c r="B370" t="s">
        <v>417</v>
      </c>
      <c r="C370">
        <v>0</v>
      </c>
    </row>
    <row r="371" spans="1:3" x14ac:dyDescent="0.25">
      <c r="A371" t="s">
        <v>1383</v>
      </c>
      <c r="B371" t="s">
        <v>418</v>
      </c>
      <c r="C371">
        <v>32.380000000000003</v>
      </c>
    </row>
    <row r="372" spans="1:3" x14ac:dyDescent="0.25">
      <c r="A372" t="s">
        <v>1384</v>
      </c>
      <c r="B372" t="s">
        <v>419</v>
      </c>
      <c r="C372">
        <v>0</v>
      </c>
    </row>
    <row r="373" spans="1:3" x14ac:dyDescent="0.25">
      <c r="A373" t="s">
        <v>1385</v>
      </c>
      <c r="B373" t="s">
        <v>420</v>
      </c>
      <c r="C373">
        <v>0</v>
      </c>
    </row>
    <row r="374" spans="1:3" x14ac:dyDescent="0.25">
      <c r="A374" t="s">
        <v>1386</v>
      </c>
      <c r="B374" t="s">
        <v>421</v>
      </c>
      <c r="C374">
        <v>0</v>
      </c>
    </row>
    <row r="375" spans="1:3" x14ac:dyDescent="0.25">
      <c r="A375" t="s">
        <v>1387</v>
      </c>
      <c r="B375" t="s">
        <v>422</v>
      </c>
      <c r="C375">
        <v>0</v>
      </c>
    </row>
    <row r="376" spans="1:3" x14ac:dyDescent="0.25">
      <c r="A376" t="s">
        <v>1388</v>
      </c>
      <c r="B376" t="s">
        <v>423</v>
      </c>
      <c r="C376">
        <v>0</v>
      </c>
    </row>
    <row r="377" spans="1:3" x14ac:dyDescent="0.25">
      <c r="A377" t="s">
        <v>1389</v>
      </c>
      <c r="B377" t="s">
        <v>424</v>
      </c>
      <c r="C377">
        <v>0</v>
      </c>
    </row>
    <row r="378" spans="1:3" x14ac:dyDescent="0.25">
      <c r="A378" t="s">
        <v>1390</v>
      </c>
      <c r="B378" t="s">
        <v>425</v>
      </c>
      <c r="C378">
        <v>0</v>
      </c>
    </row>
    <row r="379" spans="1:3" x14ac:dyDescent="0.25">
      <c r="A379" t="s">
        <v>1391</v>
      </c>
      <c r="B379" t="s">
        <v>426</v>
      </c>
      <c r="C379">
        <v>0</v>
      </c>
    </row>
    <row r="380" spans="1:3" x14ac:dyDescent="0.25">
      <c r="A380" t="s">
        <v>1392</v>
      </c>
      <c r="B380" t="s">
        <v>427</v>
      </c>
      <c r="C380">
        <v>852.23</v>
      </c>
    </row>
    <row r="381" spans="1:3" x14ac:dyDescent="0.25">
      <c r="A381" t="s">
        <v>1393</v>
      </c>
      <c r="B381" t="s">
        <v>428</v>
      </c>
      <c r="C381">
        <v>233.73</v>
      </c>
    </row>
    <row r="382" spans="1:3" x14ac:dyDescent="0.25">
      <c r="A382" t="s">
        <v>1394</v>
      </c>
      <c r="B382" t="s">
        <v>429</v>
      </c>
      <c r="C382">
        <v>0</v>
      </c>
    </row>
    <row r="383" spans="1:3" x14ac:dyDescent="0.25">
      <c r="A383" t="s">
        <v>1395</v>
      </c>
      <c r="B383" t="s">
        <v>430</v>
      </c>
      <c r="C383">
        <v>27684</v>
      </c>
    </row>
    <row r="384" spans="1:3" x14ac:dyDescent="0.25">
      <c r="A384" t="s">
        <v>1396</v>
      </c>
      <c r="B384" t="s">
        <v>431</v>
      </c>
      <c r="C384">
        <v>0</v>
      </c>
    </row>
    <row r="385" spans="1:3" x14ac:dyDescent="0.25">
      <c r="A385" t="s">
        <v>1397</v>
      </c>
      <c r="B385" t="s">
        <v>432</v>
      </c>
      <c r="C385">
        <v>0</v>
      </c>
    </row>
    <row r="386" spans="1:3" x14ac:dyDescent="0.25">
      <c r="A386" t="s">
        <v>1398</v>
      </c>
      <c r="B386" t="s">
        <v>433</v>
      </c>
      <c r="C386">
        <v>0</v>
      </c>
    </row>
    <row r="387" spans="1:3" x14ac:dyDescent="0.25">
      <c r="A387" t="s">
        <v>1399</v>
      </c>
      <c r="B387" t="s">
        <v>434</v>
      </c>
      <c r="C387">
        <v>1067.25</v>
      </c>
    </row>
    <row r="388" spans="1:3" x14ac:dyDescent="0.25">
      <c r="A388" t="s">
        <v>1400</v>
      </c>
      <c r="B388" t="s">
        <v>435</v>
      </c>
      <c r="C388">
        <v>0</v>
      </c>
    </row>
    <row r="389" spans="1:3" x14ac:dyDescent="0.25">
      <c r="A389" t="s">
        <v>1401</v>
      </c>
      <c r="B389" t="s">
        <v>436</v>
      </c>
      <c r="C389">
        <v>154.5</v>
      </c>
    </row>
    <row r="390" spans="1:3" x14ac:dyDescent="0.25">
      <c r="A390" t="s">
        <v>1402</v>
      </c>
      <c r="B390" t="s">
        <v>437</v>
      </c>
      <c r="C390">
        <v>0</v>
      </c>
    </row>
    <row r="391" spans="1:3" x14ac:dyDescent="0.25">
      <c r="A391" t="s">
        <v>1403</v>
      </c>
      <c r="B391" t="s">
        <v>438</v>
      </c>
      <c r="C391">
        <v>364.54</v>
      </c>
    </row>
    <row r="392" spans="1:3" x14ac:dyDescent="0.25">
      <c r="A392" t="s">
        <v>1404</v>
      </c>
      <c r="B392" t="s">
        <v>439</v>
      </c>
      <c r="C392">
        <v>0</v>
      </c>
    </row>
    <row r="393" spans="1:3" x14ac:dyDescent="0.25">
      <c r="A393" t="s">
        <v>1405</v>
      </c>
      <c r="B393" t="s">
        <v>440</v>
      </c>
      <c r="C393">
        <v>0</v>
      </c>
    </row>
    <row r="394" spans="1:3" x14ac:dyDescent="0.25">
      <c r="A394" t="s">
        <v>1406</v>
      </c>
      <c r="B394" t="s">
        <v>441</v>
      </c>
      <c r="C394">
        <v>0</v>
      </c>
    </row>
    <row r="395" spans="1:3" x14ac:dyDescent="0.25">
      <c r="A395" t="s">
        <v>1407</v>
      </c>
      <c r="B395" t="s">
        <v>442</v>
      </c>
      <c r="C395">
        <v>0</v>
      </c>
    </row>
    <row r="396" spans="1:3" x14ac:dyDescent="0.25">
      <c r="A396" t="s">
        <v>1408</v>
      </c>
      <c r="B396" t="s">
        <v>443</v>
      </c>
      <c r="C396">
        <v>173.13</v>
      </c>
    </row>
    <row r="397" spans="1:3" x14ac:dyDescent="0.25">
      <c r="A397" t="s">
        <v>1409</v>
      </c>
      <c r="B397" t="s">
        <v>444</v>
      </c>
      <c r="C397">
        <v>0</v>
      </c>
    </row>
    <row r="398" spans="1:3" x14ac:dyDescent="0.25">
      <c r="A398" t="s">
        <v>1410</v>
      </c>
      <c r="B398" t="s">
        <v>445</v>
      </c>
      <c r="C398">
        <v>0</v>
      </c>
    </row>
    <row r="399" spans="1:3" x14ac:dyDescent="0.25">
      <c r="A399" t="s">
        <v>1411</v>
      </c>
      <c r="B399" t="s">
        <v>446</v>
      </c>
      <c r="C399">
        <v>0</v>
      </c>
    </row>
    <row r="400" spans="1:3" x14ac:dyDescent="0.25">
      <c r="A400" t="s">
        <v>1412</v>
      </c>
      <c r="B400" t="s">
        <v>447</v>
      </c>
      <c r="C400">
        <v>0</v>
      </c>
    </row>
    <row r="401" spans="1:3" x14ac:dyDescent="0.25">
      <c r="A401" t="s">
        <v>1413</v>
      </c>
      <c r="B401" t="s">
        <v>448</v>
      </c>
      <c r="C401">
        <v>0</v>
      </c>
    </row>
    <row r="402" spans="1:3" x14ac:dyDescent="0.25">
      <c r="A402" t="s">
        <v>1414</v>
      </c>
      <c r="B402" t="s">
        <v>449</v>
      </c>
      <c r="C402">
        <v>0</v>
      </c>
    </row>
    <row r="403" spans="1:3" x14ac:dyDescent="0.25">
      <c r="A403" t="s">
        <v>1415</v>
      </c>
      <c r="B403" t="s">
        <v>450</v>
      </c>
      <c r="C403">
        <v>0</v>
      </c>
    </row>
    <row r="404" spans="1:3" x14ac:dyDescent="0.25">
      <c r="A404" t="s">
        <v>1416</v>
      </c>
      <c r="B404" t="s">
        <v>451</v>
      </c>
      <c r="C404">
        <v>0</v>
      </c>
    </row>
    <row r="405" spans="1:3" x14ac:dyDescent="0.25">
      <c r="A405" t="s">
        <v>1417</v>
      </c>
      <c r="B405" t="s">
        <v>452</v>
      </c>
      <c r="C405">
        <v>0</v>
      </c>
    </row>
    <row r="406" spans="1:3" x14ac:dyDescent="0.25">
      <c r="A406" t="s">
        <v>1418</v>
      </c>
      <c r="B406" t="s">
        <v>453</v>
      </c>
      <c r="C406">
        <v>-10008.82</v>
      </c>
    </row>
    <row r="407" spans="1:3" x14ac:dyDescent="0.25">
      <c r="A407" t="s">
        <v>1419</v>
      </c>
      <c r="B407" t="s">
        <v>454</v>
      </c>
      <c r="C407">
        <v>0</v>
      </c>
    </row>
    <row r="408" spans="1:3" x14ac:dyDescent="0.25">
      <c r="A408" t="s">
        <v>1420</v>
      </c>
      <c r="B408" t="s">
        <v>455</v>
      </c>
      <c r="C408">
        <v>0</v>
      </c>
    </row>
    <row r="409" spans="1:3" x14ac:dyDescent="0.25">
      <c r="A409" t="s">
        <v>1421</v>
      </c>
      <c r="B409" t="s">
        <v>456</v>
      </c>
      <c r="C409">
        <v>0</v>
      </c>
    </row>
    <row r="410" spans="1:3" x14ac:dyDescent="0.25">
      <c r="A410" t="s">
        <v>1422</v>
      </c>
      <c r="B410" t="s">
        <v>457</v>
      </c>
      <c r="C410">
        <v>0</v>
      </c>
    </row>
    <row r="411" spans="1:3" x14ac:dyDescent="0.25">
      <c r="A411" t="s">
        <v>1423</v>
      </c>
      <c r="B411" t="s">
        <v>458</v>
      </c>
      <c r="C411">
        <v>0</v>
      </c>
    </row>
    <row r="412" spans="1:3" x14ac:dyDescent="0.25">
      <c r="A412" t="s">
        <v>1424</v>
      </c>
      <c r="B412" t="s">
        <v>459</v>
      </c>
      <c r="C412">
        <v>0</v>
      </c>
    </row>
    <row r="413" spans="1:3" x14ac:dyDescent="0.25">
      <c r="A413" t="s">
        <v>1425</v>
      </c>
      <c r="B413" t="s">
        <v>460</v>
      </c>
      <c r="C413">
        <v>0</v>
      </c>
    </row>
    <row r="414" spans="1:3" x14ac:dyDescent="0.25">
      <c r="A414" t="s">
        <v>1426</v>
      </c>
      <c r="B414" t="s">
        <v>461</v>
      </c>
      <c r="C414">
        <v>0</v>
      </c>
    </row>
    <row r="415" spans="1:3" x14ac:dyDescent="0.25">
      <c r="A415" t="s">
        <v>1427</v>
      </c>
      <c r="B415" t="s">
        <v>462</v>
      </c>
      <c r="C415">
        <v>0</v>
      </c>
    </row>
    <row r="416" spans="1:3" x14ac:dyDescent="0.25">
      <c r="A416" t="s">
        <v>1428</v>
      </c>
      <c r="B416" t="s">
        <v>463</v>
      </c>
      <c r="C416">
        <v>0</v>
      </c>
    </row>
    <row r="417" spans="1:3" x14ac:dyDescent="0.25">
      <c r="A417" t="s">
        <v>1429</v>
      </c>
      <c r="B417" t="s">
        <v>464</v>
      </c>
      <c r="C417">
        <v>261.5</v>
      </c>
    </row>
    <row r="418" spans="1:3" x14ac:dyDescent="0.25">
      <c r="A418" t="s">
        <v>1430</v>
      </c>
      <c r="B418" t="s">
        <v>465</v>
      </c>
      <c r="C418">
        <v>720</v>
      </c>
    </row>
    <row r="419" spans="1:3" x14ac:dyDescent="0.25">
      <c r="A419" t="s">
        <v>1431</v>
      </c>
      <c r="B419" t="s">
        <v>466</v>
      </c>
      <c r="C419">
        <v>32.380000000000003</v>
      </c>
    </row>
    <row r="420" spans="1:3" x14ac:dyDescent="0.25">
      <c r="A420" t="s">
        <v>1432</v>
      </c>
      <c r="B420" t="s">
        <v>467</v>
      </c>
      <c r="C420">
        <v>0</v>
      </c>
    </row>
    <row r="421" spans="1:3" x14ac:dyDescent="0.25">
      <c r="A421" t="s">
        <v>1433</v>
      </c>
      <c r="B421" t="s">
        <v>468</v>
      </c>
      <c r="C421">
        <v>10166.66</v>
      </c>
    </row>
    <row r="422" spans="1:3" x14ac:dyDescent="0.25">
      <c r="A422" t="s">
        <v>1434</v>
      </c>
      <c r="B422" t="s">
        <v>469</v>
      </c>
      <c r="C422">
        <v>0</v>
      </c>
    </row>
    <row r="423" spans="1:3" x14ac:dyDescent="0.25">
      <c r="A423" t="s">
        <v>1435</v>
      </c>
      <c r="B423" t="s">
        <v>470</v>
      </c>
      <c r="C423">
        <v>0</v>
      </c>
    </row>
    <row r="424" spans="1:3" x14ac:dyDescent="0.25">
      <c r="A424" t="s">
        <v>1436</v>
      </c>
      <c r="B424" t="s">
        <v>471</v>
      </c>
      <c r="C424">
        <v>0</v>
      </c>
    </row>
    <row r="425" spans="1:3" x14ac:dyDescent="0.25">
      <c r="A425" t="s">
        <v>1437</v>
      </c>
      <c r="B425" t="s">
        <v>472</v>
      </c>
      <c r="C425">
        <v>-1211.8900000000001</v>
      </c>
    </row>
    <row r="426" spans="1:3" x14ac:dyDescent="0.25">
      <c r="A426" t="s">
        <v>1438</v>
      </c>
      <c r="B426" t="s">
        <v>473</v>
      </c>
      <c r="C426">
        <v>0</v>
      </c>
    </row>
    <row r="427" spans="1:3" x14ac:dyDescent="0.25">
      <c r="A427" t="s">
        <v>1439</v>
      </c>
      <c r="B427" t="s">
        <v>474</v>
      </c>
      <c r="C427">
        <v>0</v>
      </c>
    </row>
    <row r="428" spans="1:3" x14ac:dyDescent="0.25">
      <c r="A428" t="s">
        <v>1440</v>
      </c>
      <c r="B428" t="s">
        <v>475</v>
      </c>
      <c r="C428">
        <v>349.5</v>
      </c>
    </row>
    <row r="429" spans="1:3" x14ac:dyDescent="0.25">
      <c r="A429" t="s">
        <v>1441</v>
      </c>
      <c r="B429" t="s">
        <v>476</v>
      </c>
      <c r="C429">
        <v>0</v>
      </c>
    </row>
    <row r="430" spans="1:3" x14ac:dyDescent="0.25">
      <c r="A430" t="s">
        <v>1442</v>
      </c>
      <c r="B430" t="s">
        <v>477</v>
      </c>
      <c r="C430">
        <v>0</v>
      </c>
    </row>
    <row r="431" spans="1:3" x14ac:dyDescent="0.25">
      <c r="A431" t="s">
        <v>1443</v>
      </c>
      <c r="B431" t="s">
        <v>478</v>
      </c>
      <c r="C431">
        <v>0</v>
      </c>
    </row>
    <row r="432" spans="1:3" x14ac:dyDescent="0.25">
      <c r="A432" t="s">
        <v>1444</v>
      </c>
      <c r="B432" t="s">
        <v>479</v>
      </c>
      <c r="C432">
        <v>0</v>
      </c>
    </row>
    <row r="433" spans="1:3" x14ac:dyDescent="0.25">
      <c r="A433" t="s">
        <v>1445</v>
      </c>
      <c r="B433" t="s">
        <v>480</v>
      </c>
      <c r="C433">
        <v>0</v>
      </c>
    </row>
    <row r="434" spans="1:3" x14ac:dyDescent="0.25">
      <c r="A434" t="s">
        <v>1446</v>
      </c>
      <c r="B434" t="s">
        <v>481</v>
      </c>
      <c r="C434">
        <v>0</v>
      </c>
    </row>
    <row r="435" spans="1:3" x14ac:dyDescent="0.25">
      <c r="A435" t="s">
        <v>1447</v>
      </c>
      <c r="B435" t="s">
        <v>482</v>
      </c>
      <c r="C435">
        <v>0</v>
      </c>
    </row>
    <row r="436" spans="1:3" x14ac:dyDescent="0.25">
      <c r="A436" t="s">
        <v>1448</v>
      </c>
      <c r="B436" t="s">
        <v>483</v>
      </c>
      <c r="C436">
        <v>2275.9299999999998</v>
      </c>
    </row>
    <row r="437" spans="1:3" x14ac:dyDescent="0.25">
      <c r="A437" t="s">
        <v>1449</v>
      </c>
      <c r="B437" t="s">
        <v>484</v>
      </c>
      <c r="C437">
        <v>1032.8800000000001</v>
      </c>
    </row>
    <row r="438" spans="1:3" x14ac:dyDescent="0.25">
      <c r="A438" t="s">
        <v>1450</v>
      </c>
      <c r="B438" t="s">
        <v>485</v>
      </c>
      <c r="C438">
        <v>0</v>
      </c>
    </row>
    <row r="439" spans="1:3" x14ac:dyDescent="0.25">
      <c r="A439" t="s">
        <v>1451</v>
      </c>
      <c r="B439" t="s">
        <v>486</v>
      </c>
      <c r="C439">
        <v>0</v>
      </c>
    </row>
    <row r="440" spans="1:3" x14ac:dyDescent="0.25">
      <c r="A440" t="s">
        <v>1452</v>
      </c>
      <c r="B440" t="s">
        <v>487</v>
      </c>
      <c r="C440">
        <v>0</v>
      </c>
    </row>
    <row r="441" spans="1:3" x14ac:dyDescent="0.25">
      <c r="A441" t="s">
        <v>1453</v>
      </c>
      <c r="B441" t="s">
        <v>488</v>
      </c>
      <c r="C441">
        <v>0</v>
      </c>
    </row>
    <row r="442" spans="1:3" x14ac:dyDescent="0.25">
      <c r="A442" t="s">
        <v>1454</v>
      </c>
      <c r="B442" t="s">
        <v>489</v>
      </c>
      <c r="C442">
        <v>0</v>
      </c>
    </row>
    <row r="443" spans="1:3" x14ac:dyDescent="0.25">
      <c r="A443" t="s">
        <v>1455</v>
      </c>
      <c r="B443" t="s">
        <v>490</v>
      </c>
      <c r="C443">
        <v>0</v>
      </c>
    </row>
    <row r="444" spans="1:3" x14ac:dyDescent="0.25">
      <c r="A444" t="s">
        <v>1456</v>
      </c>
      <c r="B444" t="s">
        <v>491</v>
      </c>
      <c r="C444">
        <v>0</v>
      </c>
    </row>
    <row r="445" spans="1:3" x14ac:dyDescent="0.25">
      <c r="A445" t="s">
        <v>1457</v>
      </c>
      <c r="B445" t="s">
        <v>492</v>
      </c>
      <c r="C445">
        <v>-84.99</v>
      </c>
    </row>
    <row r="446" spans="1:3" x14ac:dyDescent="0.25">
      <c r="A446" t="s">
        <v>1458</v>
      </c>
      <c r="B446" t="s">
        <v>493</v>
      </c>
      <c r="C446">
        <v>-1604.98</v>
      </c>
    </row>
    <row r="447" spans="1:3" x14ac:dyDescent="0.25">
      <c r="A447" t="s">
        <v>1459</v>
      </c>
      <c r="B447" t="s">
        <v>494</v>
      </c>
      <c r="C447">
        <v>0</v>
      </c>
    </row>
    <row r="448" spans="1:3" x14ac:dyDescent="0.25">
      <c r="A448" t="s">
        <v>1460</v>
      </c>
      <c r="B448" t="s">
        <v>495</v>
      </c>
      <c r="C448">
        <v>0</v>
      </c>
    </row>
    <row r="449" spans="1:3" x14ac:dyDescent="0.25">
      <c r="A449" t="s">
        <v>1461</v>
      </c>
      <c r="B449" t="s">
        <v>496</v>
      </c>
      <c r="C449">
        <v>0</v>
      </c>
    </row>
    <row r="450" spans="1:3" x14ac:dyDescent="0.25">
      <c r="A450" t="s">
        <v>1462</v>
      </c>
      <c r="B450" t="s">
        <v>497</v>
      </c>
      <c r="C450">
        <v>0</v>
      </c>
    </row>
    <row r="451" spans="1:3" x14ac:dyDescent="0.25">
      <c r="A451" t="s">
        <v>1463</v>
      </c>
      <c r="B451" t="s">
        <v>498</v>
      </c>
      <c r="C451">
        <v>0</v>
      </c>
    </row>
    <row r="452" spans="1:3" x14ac:dyDescent="0.25">
      <c r="A452" t="s">
        <v>1464</v>
      </c>
      <c r="B452" t="s">
        <v>499</v>
      </c>
      <c r="C452">
        <v>0</v>
      </c>
    </row>
    <row r="453" spans="1:3" x14ac:dyDescent="0.25">
      <c r="A453" t="s">
        <v>1465</v>
      </c>
      <c r="B453" t="s">
        <v>500</v>
      </c>
      <c r="C453">
        <v>0</v>
      </c>
    </row>
    <row r="454" spans="1:3" x14ac:dyDescent="0.25">
      <c r="A454" t="s">
        <v>1466</v>
      </c>
      <c r="B454" t="s">
        <v>501</v>
      </c>
      <c r="C454">
        <v>0</v>
      </c>
    </row>
    <row r="455" spans="1:3" x14ac:dyDescent="0.25">
      <c r="A455" t="s">
        <v>1467</v>
      </c>
      <c r="B455" t="s">
        <v>502</v>
      </c>
      <c r="C455">
        <v>0</v>
      </c>
    </row>
    <row r="456" spans="1:3" x14ac:dyDescent="0.25">
      <c r="A456" t="s">
        <v>1468</v>
      </c>
      <c r="B456" t="s">
        <v>503</v>
      </c>
      <c r="C456">
        <v>0</v>
      </c>
    </row>
    <row r="457" spans="1:3" x14ac:dyDescent="0.25">
      <c r="A457" t="s">
        <v>1469</v>
      </c>
      <c r="B457" t="s">
        <v>504</v>
      </c>
      <c r="C457">
        <v>0</v>
      </c>
    </row>
    <row r="458" spans="1:3" x14ac:dyDescent="0.25">
      <c r="A458" t="s">
        <v>1470</v>
      </c>
      <c r="B458" t="s">
        <v>505</v>
      </c>
      <c r="C458">
        <v>130.75</v>
      </c>
    </row>
    <row r="459" spans="1:3" x14ac:dyDescent="0.25">
      <c r="A459" t="s">
        <v>1471</v>
      </c>
      <c r="B459" t="s">
        <v>506</v>
      </c>
      <c r="C459">
        <v>630</v>
      </c>
    </row>
    <row r="460" spans="1:3" x14ac:dyDescent="0.25">
      <c r="A460" t="s">
        <v>1472</v>
      </c>
      <c r="B460" t="s">
        <v>507</v>
      </c>
      <c r="C460">
        <v>56.3</v>
      </c>
    </row>
    <row r="461" spans="1:3" x14ac:dyDescent="0.25">
      <c r="A461" t="s">
        <v>1473</v>
      </c>
      <c r="B461" t="s">
        <v>508</v>
      </c>
      <c r="C461">
        <v>0</v>
      </c>
    </row>
    <row r="462" spans="1:3" x14ac:dyDescent="0.25">
      <c r="A462" t="s">
        <v>1474</v>
      </c>
      <c r="B462" t="s">
        <v>509</v>
      </c>
      <c r="C462">
        <v>10732.42</v>
      </c>
    </row>
    <row r="463" spans="1:3" x14ac:dyDescent="0.25">
      <c r="A463" t="s">
        <v>1475</v>
      </c>
      <c r="B463" t="s">
        <v>510</v>
      </c>
      <c r="C463">
        <v>0</v>
      </c>
    </row>
    <row r="464" spans="1:3" x14ac:dyDescent="0.25">
      <c r="A464" t="s">
        <v>1476</v>
      </c>
      <c r="B464" t="s">
        <v>511</v>
      </c>
      <c r="C464">
        <v>0</v>
      </c>
    </row>
    <row r="465" spans="1:3" x14ac:dyDescent="0.25">
      <c r="A465" t="s">
        <v>1477</v>
      </c>
      <c r="B465" t="s">
        <v>512</v>
      </c>
      <c r="C465">
        <v>0</v>
      </c>
    </row>
    <row r="466" spans="1:3" x14ac:dyDescent="0.25">
      <c r="A466" t="s">
        <v>1478</v>
      </c>
      <c r="B466" t="s">
        <v>513</v>
      </c>
      <c r="C466">
        <v>0</v>
      </c>
    </row>
    <row r="467" spans="1:3" x14ac:dyDescent="0.25">
      <c r="A467" t="s">
        <v>1479</v>
      </c>
      <c r="B467" t="s">
        <v>514</v>
      </c>
      <c r="C467">
        <v>0</v>
      </c>
    </row>
    <row r="468" spans="1:3" x14ac:dyDescent="0.25">
      <c r="A468" t="s">
        <v>1480</v>
      </c>
      <c r="B468" t="s">
        <v>515</v>
      </c>
      <c r="C468">
        <v>4438.0600000000004</v>
      </c>
    </row>
    <row r="469" spans="1:3" x14ac:dyDescent="0.25">
      <c r="A469" t="s">
        <v>1481</v>
      </c>
      <c r="B469" t="s">
        <v>516</v>
      </c>
      <c r="C469">
        <v>0</v>
      </c>
    </row>
    <row r="470" spans="1:3" x14ac:dyDescent="0.25">
      <c r="A470" t="s">
        <v>1482</v>
      </c>
      <c r="B470" t="s">
        <v>517</v>
      </c>
      <c r="C470">
        <v>0</v>
      </c>
    </row>
    <row r="471" spans="1:3" x14ac:dyDescent="0.25">
      <c r="A471" t="s">
        <v>1483</v>
      </c>
      <c r="B471" t="s">
        <v>518</v>
      </c>
      <c r="C471">
        <v>319.5</v>
      </c>
    </row>
    <row r="472" spans="1:3" x14ac:dyDescent="0.25">
      <c r="A472" t="s">
        <v>1484</v>
      </c>
      <c r="B472" t="s">
        <v>519</v>
      </c>
      <c r="C472">
        <v>0</v>
      </c>
    </row>
    <row r="473" spans="1:3" x14ac:dyDescent="0.25">
      <c r="A473" t="s">
        <v>1485</v>
      </c>
      <c r="B473" t="s">
        <v>520</v>
      </c>
      <c r="C473">
        <v>0</v>
      </c>
    </row>
    <row r="474" spans="1:3" x14ac:dyDescent="0.25">
      <c r="A474" t="s">
        <v>1486</v>
      </c>
      <c r="B474" t="s">
        <v>521</v>
      </c>
      <c r="C474">
        <v>0</v>
      </c>
    </row>
    <row r="475" spans="1:3" x14ac:dyDescent="0.25">
      <c r="A475" t="s">
        <v>1487</v>
      </c>
      <c r="B475" t="s">
        <v>522</v>
      </c>
      <c r="C475">
        <v>0</v>
      </c>
    </row>
    <row r="476" spans="1:3" x14ac:dyDescent="0.25">
      <c r="A476" t="s">
        <v>1488</v>
      </c>
      <c r="B476" t="s">
        <v>523</v>
      </c>
      <c r="C476">
        <v>0</v>
      </c>
    </row>
    <row r="477" spans="1:3" x14ac:dyDescent="0.25">
      <c r="A477" t="s">
        <v>1489</v>
      </c>
      <c r="B477" t="s">
        <v>524</v>
      </c>
      <c r="C477">
        <v>0</v>
      </c>
    </row>
    <row r="478" spans="1:3" x14ac:dyDescent="0.25">
      <c r="A478" t="s">
        <v>1490</v>
      </c>
      <c r="B478" t="s">
        <v>525</v>
      </c>
      <c r="C478">
        <v>0</v>
      </c>
    </row>
    <row r="479" spans="1:3" x14ac:dyDescent="0.25">
      <c r="A479" t="s">
        <v>1491</v>
      </c>
      <c r="B479" t="s">
        <v>526</v>
      </c>
      <c r="C479">
        <v>0</v>
      </c>
    </row>
    <row r="480" spans="1:3" x14ac:dyDescent="0.25">
      <c r="A480" t="s">
        <v>1492</v>
      </c>
      <c r="B480" t="s">
        <v>527</v>
      </c>
      <c r="C480">
        <v>5381.23</v>
      </c>
    </row>
    <row r="481" spans="1:3" x14ac:dyDescent="0.25">
      <c r="A481" t="s">
        <v>1493</v>
      </c>
      <c r="B481" t="s">
        <v>528</v>
      </c>
      <c r="C481">
        <v>0</v>
      </c>
    </row>
    <row r="482" spans="1:3" x14ac:dyDescent="0.25">
      <c r="A482" t="s">
        <v>1494</v>
      </c>
      <c r="B482" t="s">
        <v>529</v>
      </c>
      <c r="C482">
        <v>0</v>
      </c>
    </row>
    <row r="483" spans="1:3" x14ac:dyDescent="0.25">
      <c r="A483" t="s">
        <v>1495</v>
      </c>
      <c r="B483" t="s">
        <v>530</v>
      </c>
      <c r="C483">
        <v>0</v>
      </c>
    </row>
    <row r="484" spans="1:3" x14ac:dyDescent="0.25">
      <c r="A484" t="s">
        <v>1496</v>
      </c>
      <c r="B484" t="s">
        <v>531</v>
      </c>
      <c r="C484">
        <v>0</v>
      </c>
    </row>
    <row r="485" spans="1:3" x14ac:dyDescent="0.25">
      <c r="A485" t="s">
        <v>1497</v>
      </c>
      <c r="B485" t="s">
        <v>532</v>
      </c>
      <c r="C485">
        <v>0</v>
      </c>
    </row>
    <row r="486" spans="1:3" x14ac:dyDescent="0.25">
      <c r="A486" t="s">
        <v>1498</v>
      </c>
      <c r="B486" t="s">
        <v>533</v>
      </c>
      <c r="C486">
        <v>0</v>
      </c>
    </row>
    <row r="487" spans="1:3" x14ac:dyDescent="0.25">
      <c r="A487" t="s">
        <v>1499</v>
      </c>
      <c r="B487" t="s">
        <v>534</v>
      </c>
      <c r="C487">
        <v>0</v>
      </c>
    </row>
    <row r="488" spans="1:3" x14ac:dyDescent="0.25">
      <c r="A488" t="s">
        <v>1500</v>
      </c>
      <c r="B488" t="s">
        <v>535</v>
      </c>
      <c r="C488">
        <v>0</v>
      </c>
    </row>
    <row r="489" spans="1:3" x14ac:dyDescent="0.25">
      <c r="A489" t="s">
        <v>1501</v>
      </c>
      <c r="B489" t="s">
        <v>536</v>
      </c>
      <c r="C489">
        <v>-385.2</v>
      </c>
    </row>
    <row r="490" spans="1:3" x14ac:dyDescent="0.25">
      <c r="A490" t="s">
        <v>1502</v>
      </c>
      <c r="B490" t="s">
        <v>537</v>
      </c>
      <c r="C490">
        <v>0</v>
      </c>
    </row>
    <row r="491" spans="1:3" x14ac:dyDescent="0.25">
      <c r="A491" t="s">
        <v>1503</v>
      </c>
      <c r="B491" t="s">
        <v>538</v>
      </c>
      <c r="C491">
        <v>0</v>
      </c>
    </row>
    <row r="492" spans="1:3" x14ac:dyDescent="0.25">
      <c r="A492" t="s">
        <v>1504</v>
      </c>
      <c r="B492" t="s">
        <v>539</v>
      </c>
      <c r="C492">
        <v>0</v>
      </c>
    </row>
    <row r="493" spans="1:3" x14ac:dyDescent="0.25">
      <c r="A493" t="s">
        <v>1505</v>
      </c>
      <c r="B493" t="s">
        <v>540</v>
      </c>
      <c r="C493">
        <v>45779.01</v>
      </c>
    </row>
    <row r="494" spans="1:3" x14ac:dyDescent="0.25">
      <c r="A494" t="s">
        <v>1506</v>
      </c>
      <c r="B494" t="s">
        <v>541</v>
      </c>
      <c r="C494">
        <v>0</v>
      </c>
    </row>
    <row r="495" spans="1:3" x14ac:dyDescent="0.25">
      <c r="A495" t="s">
        <v>1507</v>
      </c>
      <c r="B495" t="s">
        <v>542</v>
      </c>
      <c r="C495">
        <v>0</v>
      </c>
    </row>
    <row r="496" spans="1:3" x14ac:dyDescent="0.25">
      <c r="A496" t="s">
        <v>1508</v>
      </c>
      <c r="B496" t="s">
        <v>543</v>
      </c>
      <c r="C496">
        <v>25.69</v>
      </c>
    </row>
    <row r="497" spans="1:3" x14ac:dyDescent="0.25">
      <c r="A497" t="s">
        <v>1509</v>
      </c>
      <c r="B497" t="s">
        <v>544</v>
      </c>
      <c r="C497">
        <v>3733.44</v>
      </c>
    </row>
    <row r="498" spans="1:3" x14ac:dyDescent="0.25">
      <c r="A498" t="s">
        <v>1510</v>
      </c>
      <c r="B498" t="s">
        <v>545</v>
      </c>
      <c r="C498">
        <v>0</v>
      </c>
    </row>
    <row r="499" spans="1:3" x14ac:dyDescent="0.25">
      <c r="A499" t="s">
        <v>1511</v>
      </c>
      <c r="B499" t="s">
        <v>546</v>
      </c>
      <c r="C499">
        <v>0</v>
      </c>
    </row>
    <row r="500" spans="1:3" x14ac:dyDescent="0.25">
      <c r="A500" t="s">
        <v>1512</v>
      </c>
      <c r="B500" t="s">
        <v>547</v>
      </c>
      <c r="C500">
        <v>0</v>
      </c>
    </row>
    <row r="501" spans="1:3" x14ac:dyDescent="0.25">
      <c r="A501" t="s">
        <v>1513</v>
      </c>
      <c r="B501" t="s">
        <v>548</v>
      </c>
      <c r="C501">
        <v>0</v>
      </c>
    </row>
    <row r="502" spans="1:3" x14ac:dyDescent="0.25">
      <c r="A502" t="s">
        <v>1514</v>
      </c>
      <c r="B502" t="s">
        <v>549</v>
      </c>
      <c r="C502">
        <v>9832.99</v>
      </c>
    </row>
    <row r="503" spans="1:3" x14ac:dyDescent="0.25">
      <c r="A503" t="s">
        <v>1515</v>
      </c>
      <c r="B503" t="s">
        <v>550</v>
      </c>
      <c r="C503">
        <v>14020.02</v>
      </c>
    </row>
    <row r="504" spans="1:3" x14ac:dyDescent="0.25">
      <c r="A504" t="s">
        <v>1516</v>
      </c>
      <c r="B504" t="s">
        <v>551</v>
      </c>
      <c r="C504">
        <v>16550.43</v>
      </c>
    </row>
    <row r="505" spans="1:3" x14ac:dyDescent="0.25">
      <c r="A505" t="s">
        <v>1517</v>
      </c>
      <c r="B505" t="s">
        <v>552</v>
      </c>
      <c r="C505">
        <v>0</v>
      </c>
    </row>
    <row r="506" spans="1:3" x14ac:dyDescent="0.25">
      <c r="A506" t="s">
        <v>1518</v>
      </c>
      <c r="B506" t="s">
        <v>553</v>
      </c>
      <c r="C506">
        <v>0</v>
      </c>
    </row>
    <row r="507" spans="1:3" x14ac:dyDescent="0.25">
      <c r="A507" t="s">
        <v>1519</v>
      </c>
      <c r="B507" t="s">
        <v>554</v>
      </c>
      <c r="C507">
        <v>14254.15</v>
      </c>
    </row>
    <row r="508" spans="1:3" x14ac:dyDescent="0.25">
      <c r="A508" t="s">
        <v>1520</v>
      </c>
      <c r="B508" t="s">
        <v>555</v>
      </c>
      <c r="C508">
        <v>0</v>
      </c>
    </row>
    <row r="509" spans="1:3" x14ac:dyDescent="0.25">
      <c r="A509" t="s">
        <v>1521</v>
      </c>
      <c r="B509" t="s">
        <v>556</v>
      </c>
      <c r="C509">
        <v>0</v>
      </c>
    </row>
    <row r="510" spans="1:3" x14ac:dyDescent="0.25">
      <c r="A510" t="s">
        <v>1522</v>
      </c>
      <c r="B510" t="s">
        <v>557</v>
      </c>
      <c r="C510">
        <v>0</v>
      </c>
    </row>
    <row r="511" spans="1:3" x14ac:dyDescent="0.25">
      <c r="A511" t="s">
        <v>1523</v>
      </c>
      <c r="B511" t="s">
        <v>558</v>
      </c>
      <c r="C511">
        <v>0</v>
      </c>
    </row>
    <row r="512" spans="1:3" x14ac:dyDescent="0.25">
      <c r="A512" t="s">
        <v>1524</v>
      </c>
      <c r="B512" t="s">
        <v>559</v>
      </c>
      <c r="C512">
        <v>0</v>
      </c>
    </row>
    <row r="513" spans="1:3" x14ac:dyDescent="0.25">
      <c r="A513" t="s">
        <v>1525</v>
      </c>
      <c r="B513" t="s">
        <v>560</v>
      </c>
      <c r="C513">
        <v>765.77</v>
      </c>
    </row>
    <row r="514" spans="1:3" x14ac:dyDescent="0.25">
      <c r="A514" t="s">
        <v>1526</v>
      </c>
      <c r="B514" t="s">
        <v>561</v>
      </c>
      <c r="C514">
        <v>0</v>
      </c>
    </row>
    <row r="515" spans="1:3" x14ac:dyDescent="0.25">
      <c r="A515" t="s">
        <v>1527</v>
      </c>
      <c r="B515" t="s">
        <v>562</v>
      </c>
      <c r="C515">
        <v>0</v>
      </c>
    </row>
    <row r="516" spans="1:3" x14ac:dyDescent="0.25">
      <c r="A516" t="s">
        <v>1528</v>
      </c>
      <c r="B516" t="s">
        <v>563</v>
      </c>
      <c r="C516">
        <v>0</v>
      </c>
    </row>
    <row r="517" spans="1:3" x14ac:dyDescent="0.25">
      <c r="A517" t="s">
        <v>1529</v>
      </c>
      <c r="B517" t="s">
        <v>564</v>
      </c>
      <c r="C517">
        <v>0</v>
      </c>
    </row>
    <row r="518" spans="1:3" x14ac:dyDescent="0.25">
      <c r="A518" t="s">
        <v>1530</v>
      </c>
      <c r="B518" t="s">
        <v>565</v>
      </c>
      <c r="C518">
        <v>0</v>
      </c>
    </row>
    <row r="519" spans="1:3" x14ac:dyDescent="0.25">
      <c r="A519" t="s">
        <v>1531</v>
      </c>
      <c r="B519" t="s">
        <v>566</v>
      </c>
      <c r="C519">
        <v>0</v>
      </c>
    </row>
    <row r="520" spans="1:3" x14ac:dyDescent="0.25">
      <c r="A520" t="s">
        <v>1532</v>
      </c>
      <c r="B520" t="s">
        <v>567</v>
      </c>
      <c r="C520">
        <v>0</v>
      </c>
    </row>
    <row r="521" spans="1:3" x14ac:dyDescent="0.25">
      <c r="A521" t="s">
        <v>1533</v>
      </c>
      <c r="B521" t="s">
        <v>568</v>
      </c>
      <c r="C521">
        <v>0</v>
      </c>
    </row>
    <row r="522" spans="1:3" x14ac:dyDescent="0.25">
      <c r="A522" t="s">
        <v>1534</v>
      </c>
      <c r="B522" t="s">
        <v>972</v>
      </c>
      <c r="C522">
        <v>10555.19</v>
      </c>
    </row>
    <row r="523" spans="1:3" x14ac:dyDescent="0.25">
      <c r="A523" t="s">
        <v>1535</v>
      </c>
      <c r="B523" t="s">
        <v>569</v>
      </c>
      <c r="C523">
        <v>3697.43</v>
      </c>
    </row>
    <row r="524" spans="1:3" x14ac:dyDescent="0.25">
      <c r="A524" t="s">
        <v>1536</v>
      </c>
      <c r="B524" t="s">
        <v>967</v>
      </c>
      <c r="C524">
        <v>0</v>
      </c>
    </row>
    <row r="525" spans="1:3" x14ac:dyDescent="0.25">
      <c r="A525" t="s">
        <v>1537</v>
      </c>
      <c r="B525" t="s">
        <v>943</v>
      </c>
      <c r="C525">
        <v>0</v>
      </c>
    </row>
    <row r="526" spans="1:3" x14ac:dyDescent="0.25">
      <c r="A526" t="s">
        <v>1538</v>
      </c>
      <c r="B526" t="s">
        <v>944</v>
      </c>
      <c r="C526">
        <v>0</v>
      </c>
    </row>
    <row r="527" spans="1:3" x14ac:dyDescent="0.25">
      <c r="A527" t="s">
        <v>1539</v>
      </c>
      <c r="B527" t="s">
        <v>570</v>
      </c>
      <c r="C527">
        <v>0</v>
      </c>
    </row>
    <row r="528" spans="1:3" x14ac:dyDescent="0.25">
      <c r="A528" t="s">
        <v>1540</v>
      </c>
      <c r="B528" t="s">
        <v>571</v>
      </c>
      <c r="C528">
        <v>0</v>
      </c>
    </row>
    <row r="529" spans="1:3" x14ac:dyDescent="0.25">
      <c r="A529" t="s">
        <v>1541</v>
      </c>
      <c r="B529" t="s">
        <v>572</v>
      </c>
      <c r="C529">
        <v>0</v>
      </c>
    </row>
    <row r="530" spans="1:3" x14ac:dyDescent="0.25">
      <c r="A530" t="s">
        <v>1542</v>
      </c>
      <c r="B530" t="s">
        <v>573</v>
      </c>
      <c r="C530">
        <v>0</v>
      </c>
    </row>
    <row r="531" spans="1:3" x14ac:dyDescent="0.25">
      <c r="A531" t="s">
        <v>1543</v>
      </c>
      <c r="B531" t="s">
        <v>574</v>
      </c>
      <c r="C531">
        <v>0</v>
      </c>
    </row>
    <row r="532" spans="1:3" x14ac:dyDescent="0.25">
      <c r="A532" t="s">
        <v>1544</v>
      </c>
      <c r="B532" t="s">
        <v>575</v>
      </c>
      <c r="C532">
        <v>0</v>
      </c>
    </row>
    <row r="533" spans="1:3" x14ac:dyDescent="0.25">
      <c r="A533" t="s">
        <v>1545</v>
      </c>
      <c r="B533" t="s">
        <v>576</v>
      </c>
      <c r="C533">
        <v>0</v>
      </c>
    </row>
    <row r="534" spans="1:3" x14ac:dyDescent="0.25">
      <c r="A534" t="s">
        <v>1546</v>
      </c>
      <c r="B534" t="s">
        <v>577</v>
      </c>
      <c r="C534">
        <v>0</v>
      </c>
    </row>
    <row r="535" spans="1:3" x14ac:dyDescent="0.25">
      <c r="A535" t="s">
        <v>1547</v>
      </c>
      <c r="B535" t="s">
        <v>578</v>
      </c>
      <c r="C535">
        <v>0</v>
      </c>
    </row>
    <row r="536" spans="1:3" x14ac:dyDescent="0.25">
      <c r="A536" t="s">
        <v>1548</v>
      </c>
      <c r="B536" t="s">
        <v>579</v>
      </c>
      <c r="C536">
        <v>0</v>
      </c>
    </row>
    <row r="537" spans="1:3" x14ac:dyDescent="0.25">
      <c r="A537" t="s">
        <v>1549</v>
      </c>
      <c r="B537" t="s">
        <v>580</v>
      </c>
      <c r="C537">
        <v>0</v>
      </c>
    </row>
    <row r="538" spans="1:3" x14ac:dyDescent="0.25">
      <c r="A538" t="s">
        <v>1550</v>
      </c>
      <c r="B538" t="s">
        <v>581</v>
      </c>
      <c r="C538">
        <v>0</v>
      </c>
    </row>
    <row r="539" spans="1:3" x14ac:dyDescent="0.25">
      <c r="A539" t="s">
        <v>1551</v>
      </c>
      <c r="B539" t="s">
        <v>582</v>
      </c>
      <c r="C539">
        <v>0</v>
      </c>
    </row>
    <row r="540" spans="1:3" x14ac:dyDescent="0.25">
      <c r="A540" t="s">
        <v>1552</v>
      </c>
      <c r="B540" t="s">
        <v>583</v>
      </c>
      <c r="C540">
        <v>-60</v>
      </c>
    </row>
    <row r="541" spans="1:3" x14ac:dyDescent="0.25">
      <c r="A541" t="s">
        <v>1553</v>
      </c>
      <c r="B541" t="s">
        <v>584</v>
      </c>
      <c r="C541">
        <v>1042.6500000000001</v>
      </c>
    </row>
    <row r="542" spans="1:3" x14ac:dyDescent="0.25">
      <c r="A542" t="s">
        <v>1554</v>
      </c>
      <c r="B542" t="s">
        <v>585</v>
      </c>
      <c r="C542">
        <v>-147.97999999999999</v>
      </c>
    </row>
    <row r="543" spans="1:3" x14ac:dyDescent="0.25">
      <c r="A543" t="s">
        <v>1555</v>
      </c>
      <c r="B543" t="s">
        <v>586</v>
      </c>
      <c r="C543">
        <v>-21901.08</v>
      </c>
    </row>
    <row r="544" spans="1:3" x14ac:dyDescent="0.25">
      <c r="A544" t="s">
        <v>1556</v>
      </c>
      <c r="B544" t="s">
        <v>587</v>
      </c>
      <c r="C544">
        <v>-11138.87</v>
      </c>
    </row>
    <row r="545" spans="1:3" x14ac:dyDescent="0.25">
      <c r="A545" t="s">
        <v>1557</v>
      </c>
      <c r="B545" t="s">
        <v>588</v>
      </c>
      <c r="C545">
        <v>0</v>
      </c>
    </row>
    <row r="546" spans="1:3" x14ac:dyDescent="0.25">
      <c r="A546" t="s">
        <v>1558</v>
      </c>
      <c r="B546" t="s">
        <v>589</v>
      </c>
      <c r="C546">
        <v>0</v>
      </c>
    </row>
    <row r="547" spans="1:3" x14ac:dyDescent="0.25">
      <c r="A547" t="s">
        <v>1559</v>
      </c>
      <c r="B547" t="s">
        <v>590</v>
      </c>
      <c r="C547">
        <v>311822.34999999998</v>
      </c>
    </row>
    <row r="548" spans="1:3" x14ac:dyDescent="0.25">
      <c r="A548" t="s">
        <v>1560</v>
      </c>
      <c r="B548" t="s">
        <v>591</v>
      </c>
      <c r="C548">
        <v>0</v>
      </c>
    </row>
    <row r="549" spans="1:3" x14ac:dyDescent="0.25">
      <c r="A549" t="s">
        <v>1561</v>
      </c>
      <c r="B549" t="s">
        <v>592</v>
      </c>
      <c r="C549">
        <v>0</v>
      </c>
    </row>
    <row r="550" spans="1:3" x14ac:dyDescent="0.25">
      <c r="A550" t="s">
        <v>1562</v>
      </c>
      <c r="B550" t="s">
        <v>593</v>
      </c>
      <c r="C550">
        <v>0</v>
      </c>
    </row>
    <row r="551" spans="1:3" x14ac:dyDescent="0.25">
      <c r="A551" t="s">
        <v>1563</v>
      </c>
      <c r="B551" t="s">
        <v>594</v>
      </c>
      <c r="C551">
        <v>0</v>
      </c>
    </row>
    <row r="552" spans="1:3" x14ac:dyDescent="0.25">
      <c r="A552" t="s">
        <v>1564</v>
      </c>
      <c r="B552" t="s">
        <v>595</v>
      </c>
      <c r="C552">
        <v>0</v>
      </c>
    </row>
    <row r="553" spans="1:3" x14ac:dyDescent="0.25">
      <c r="A553" t="s">
        <v>1565</v>
      </c>
      <c r="B553" t="s">
        <v>596</v>
      </c>
      <c r="C553">
        <v>6284.27</v>
      </c>
    </row>
    <row r="554" spans="1:3" x14ac:dyDescent="0.25">
      <c r="A554" t="s">
        <v>1566</v>
      </c>
      <c r="B554" t="s">
        <v>597</v>
      </c>
      <c r="C554">
        <v>0</v>
      </c>
    </row>
    <row r="555" spans="1:3" x14ac:dyDescent="0.25">
      <c r="A555" t="s">
        <v>1567</v>
      </c>
      <c r="B555" t="s">
        <v>598</v>
      </c>
      <c r="C555">
        <v>0</v>
      </c>
    </row>
    <row r="556" spans="1:3" x14ac:dyDescent="0.25">
      <c r="A556" t="s">
        <v>1568</v>
      </c>
      <c r="B556" t="s">
        <v>599</v>
      </c>
      <c r="C556">
        <v>0</v>
      </c>
    </row>
    <row r="557" spans="1:3" x14ac:dyDescent="0.25">
      <c r="A557" t="s">
        <v>1569</v>
      </c>
      <c r="B557" t="s">
        <v>600</v>
      </c>
      <c r="C557">
        <v>1373.39</v>
      </c>
    </row>
    <row r="558" spans="1:3" x14ac:dyDescent="0.25">
      <c r="A558" t="s">
        <v>1570</v>
      </c>
      <c r="B558" t="s">
        <v>601</v>
      </c>
      <c r="C558">
        <v>0</v>
      </c>
    </row>
    <row r="559" spans="1:3" x14ac:dyDescent="0.25">
      <c r="A559" t="s">
        <v>1571</v>
      </c>
      <c r="B559" t="s">
        <v>602</v>
      </c>
      <c r="C559">
        <v>4185.75</v>
      </c>
    </row>
    <row r="560" spans="1:3" x14ac:dyDescent="0.25">
      <c r="A560" t="s">
        <v>1572</v>
      </c>
      <c r="B560" t="s">
        <v>892</v>
      </c>
      <c r="C560">
        <v>0</v>
      </c>
    </row>
    <row r="561" spans="1:3" x14ac:dyDescent="0.25">
      <c r="A561" t="s">
        <v>1573</v>
      </c>
      <c r="B561" t="s">
        <v>968</v>
      </c>
      <c r="C561">
        <v>105</v>
      </c>
    </row>
    <row r="562" spans="1:3" x14ac:dyDescent="0.25">
      <c r="A562" t="s">
        <v>1574</v>
      </c>
      <c r="B562" t="s">
        <v>603</v>
      </c>
      <c r="C562">
        <v>0</v>
      </c>
    </row>
    <row r="563" spans="1:3" x14ac:dyDescent="0.25">
      <c r="A563" t="s">
        <v>1575</v>
      </c>
      <c r="B563" t="s">
        <v>604</v>
      </c>
      <c r="C563">
        <v>0</v>
      </c>
    </row>
    <row r="564" spans="1:3" x14ac:dyDescent="0.25">
      <c r="A564" t="s">
        <v>1576</v>
      </c>
      <c r="B564" t="s">
        <v>605</v>
      </c>
      <c r="C564">
        <v>13901.59</v>
      </c>
    </row>
    <row r="565" spans="1:3" x14ac:dyDescent="0.25">
      <c r="A565" t="s">
        <v>1577</v>
      </c>
      <c r="B565" t="s">
        <v>606</v>
      </c>
      <c r="C565">
        <v>1538.49</v>
      </c>
    </row>
    <row r="566" spans="1:3" x14ac:dyDescent="0.25">
      <c r="A566" t="s">
        <v>1578</v>
      </c>
      <c r="B566" t="s">
        <v>607</v>
      </c>
      <c r="C566">
        <v>178.62</v>
      </c>
    </row>
    <row r="567" spans="1:3" x14ac:dyDescent="0.25">
      <c r="A567" t="s">
        <v>1579</v>
      </c>
      <c r="B567" t="s">
        <v>608</v>
      </c>
      <c r="C567">
        <v>0</v>
      </c>
    </row>
    <row r="568" spans="1:3" x14ac:dyDescent="0.25">
      <c r="A568" t="s">
        <v>1580</v>
      </c>
      <c r="B568" t="s">
        <v>609</v>
      </c>
      <c r="C568">
        <v>0</v>
      </c>
    </row>
    <row r="569" spans="1:3" x14ac:dyDescent="0.25">
      <c r="A569" t="s">
        <v>1581</v>
      </c>
      <c r="B569" t="s">
        <v>610</v>
      </c>
      <c r="C569">
        <v>0</v>
      </c>
    </row>
    <row r="570" spans="1:3" x14ac:dyDescent="0.25">
      <c r="A570" t="s">
        <v>1582</v>
      </c>
      <c r="B570" t="s">
        <v>611</v>
      </c>
      <c r="C570">
        <v>1517.5</v>
      </c>
    </row>
    <row r="571" spans="1:3" x14ac:dyDescent="0.25">
      <c r="A571" t="s">
        <v>1583</v>
      </c>
      <c r="B571" t="s">
        <v>612</v>
      </c>
      <c r="C571">
        <v>0</v>
      </c>
    </row>
    <row r="572" spans="1:3" x14ac:dyDescent="0.25">
      <c r="A572" t="s">
        <v>1584</v>
      </c>
      <c r="B572" t="s">
        <v>613</v>
      </c>
      <c r="C572">
        <v>0</v>
      </c>
    </row>
    <row r="573" spans="1:3" x14ac:dyDescent="0.25">
      <c r="A573" t="s">
        <v>1585</v>
      </c>
      <c r="B573" t="s">
        <v>614</v>
      </c>
      <c r="C573">
        <v>0</v>
      </c>
    </row>
    <row r="574" spans="1:3" x14ac:dyDescent="0.25">
      <c r="A574" t="s">
        <v>1586</v>
      </c>
      <c r="B574" t="s">
        <v>615</v>
      </c>
      <c r="C574">
        <v>6500</v>
      </c>
    </row>
    <row r="575" spans="1:3" x14ac:dyDescent="0.25">
      <c r="A575" t="s">
        <v>1587</v>
      </c>
      <c r="B575" t="s">
        <v>616</v>
      </c>
      <c r="C575">
        <v>15</v>
      </c>
    </row>
    <row r="576" spans="1:3" x14ac:dyDescent="0.25">
      <c r="A576" t="s">
        <v>1588</v>
      </c>
      <c r="B576" t="s">
        <v>617</v>
      </c>
      <c r="C576">
        <v>6899</v>
      </c>
    </row>
    <row r="577" spans="1:3" x14ac:dyDescent="0.25">
      <c r="A577" t="s">
        <v>1589</v>
      </c>
      <c r="B577" t="s">
        <v>618</v>
      </c>
      <c r="C577">
        <v>0</v>
      </c>
    </row>
    <row r="578" spans="1:3" x14ac:dyDescent="0.25">
      <c r="A578" t="s">
        <v>1590</v>
      </c>
      <c r="B578" t="s">
        <v>619</v>
      </c>
      <c r="C578">
        <v>0</v>
      </c>
    </row>
    <row r="579" spans="1:3" x14ac:dyDescent="0.25">
      <c r="A579" t="s">
        <v>1591</v>
      </c>
      <c r="B579" t="s">
        <v>620</v>
      </c>
      <c r="C579">
        <v>950</v>
      </c>
    </row>
    <row r="580" spans="1:3" x14ac:dyDescent="0.25">
      <c r="A580" t="s">
        <v>1592</v>
      </c>
      <c r="B580" t="s">
        <v>621</v>
      </c>
      <c r="C580">
        <v>0</v>
      </c>
    </row>
    <row r="581" spans="1:3" x14ac:dyDescent="0.25">
      <c r="A581" t="s">
        <v>1593</v>
      </c>
      <c r="B581" t="s">
        <v>622</v>
      </c>
      <c r="C581">
        <v>0</v>
      </c>
    </row>
    <row r="582" spans="1:3" x14ac:dyDescent="0.25">
      <c r="A582" t="s">
        <v>1594</v>
      </c>
      <c r="B582" t="s">
        <v>623</v>
      </c>
      <c r="C582">
        <v>0</v>
      </c>
    </row>
    <row r="583" spans="1:3" x14ac:dyDescent="0.25">
      <c r="A583" t="s">
        <v>1595</v>
      </c>
      <c r="B583" t="s">
        <v>624</v>
      </c>
      <c r="C583">
        <v>0</v>
      </c>
    </row>
    <row r="584" spans="1:3" x14ac:dyDescent="0.25">
      <c r="A584" t="s">
        <v>1596</v>
      </c>
      <c r="B584" t="s">
        <v>625</v>
      </c>
      <c r="C584">
        <v>0</v>
      </c>
    </row>
    <row r="585" spans="1:3" x14ac:dyDescent="0.25">
      <c r="A585" t="s">
        <v>1597</v>
      </c>
      <c r="B585" t="s">
        <v>626</v>
      </c>
      <c r="C585">
        <v>0</v>
      </c>
    </row>
    <row r="586" spans="1:3" x14ac:dyDescent="0.25">
      <c r="A586" t="s">
        <v>1598</v>
      </c>
      <c r="B586" t="s">
        <v>627</v>
      </c>
      <c r="C586">
        <v>0</v>
      </c>
    </row>
    <row r="587" spans="1:3" x14ac:dyDescent="0.25">
      <c r="A587" t="s">
        <v>1599</v>
      </c>
      <c r="B587" t="s">
        <v>628</v>
      </c>
      <c r="C587">
        <v>0</v>
      </c>
    </row>
    <row r="588" spans="1:3" x14ac:dyDescent="0.25">
      <c r="A588" t="s">
        <v>1600</v>
      </c>
      <c r="B588" t="s">
        <v>629</v>
      </c>
      <c r="C588">
        <v>0</v>
      </c>
    </row>
    <row r="589" spans="1:3" x14ac:dyDescent="0.25">
      <c r="A589" t="s">
        <v>1601</v>
      </c>
      <c r="B589" t="s">
        <v>630</v>
      </c>
      <c r="C589">
        <v>0</v>
      </c>
    </row>
    <row r="590" spans="1:3" x14ac:dyDescent="0.25">
      <c r="A590" t="s">
        <v>1602</v>
      </c>
      <c r="B590" t="s">
        <v>631</v>
      </c>
      <c r="C590">
        <v>0</v>
      </c>
    </row>
    <row r="591" spans="1:3" x14ac:dyDescent="0.25">
      <c r="A591" t="s">
        <v>1603</v>
      </c>
      <c r="B591" t="s">
        <v>632</v>
      </c>
      <c r="C591">
        <v>13.5</v>
      </c>
    </row>
    <row r="592" spans="1:3" x14ac:dyDescent="0.25">
      <c r="A592" t="s">
        <v>1604</v>
      </c>
      <c r="B592" t="s">
        <v>633</v>
      </c>
      <c r="C592">
        <v>0</v>
      </c>
    </row>
    <row r="593" spans="1:3" x14ac:dyDescent="0.25">
      <c r="A593" t="s">
        <v>1605</v>
      </c>
      <c r="B593" t="s">
        <v>634</v>
      </c>
      <c r="C593">
        <v>0</v>
      </c>
    </row>
    <row r="594" spans="1:3" x14ac:dyDescent="0.25">
      <c r="A594" t="s">
        <v>1606</v>
      </c>
      <c r="B594" t="s">
        <v>635</v>
      </c>
      <c r="C594">
        <v>0</v>
      </c>
    </row>
    <row r="595" spans="1:3" x14ac:dyDescent="0.25">
      <c r="A595" t="s">
        <v>1607</v>
      </c>
      <c r="B595" t="s">
        <v>636</v>
      </c>
      <c r="C595">
        <v>0</v>
      </c>
    </row>
    <row r="596" spans="1:3" x14ac:dyDescent="0.25">
      <c r="A596" t="s">
        <v>1608</v>
      </c>
      <c r="B596" t="s">
        <v>637</v>
      </c>
      <c r="C596">
        <v>4705.04</v>
      </c>
    </row>
    <row r="597" spans="1:3" x14ac:dyDescent="0.25">
      <c r="A597" t="s">
        <v>1609</v>
      </c>
      <c r="B597" t="s">
        <v>638</v>
      </c>
      <c r="C597">
        <v>0</v>
      </c>
    </row>
    <row r="598" spans="1:3" x14ac:dyDescent="0.25">
      <c r="A598" t="s">
        <v>1610</v>
      </c>
      <c r="B598" t="s">
        <v>639</v>
      </c>
      <c r="C598">
        <v>0</v>
      </c>
    </row>
    <row r="599" spans="1:3" x14ac:dyDescent="0.25">
      <c r="A599" t="s">
        <v>1611</v>
      </c>
      <c r="B599" t="s">
        <v>640</v>
      </c>
      <c r="C599">
        <v>0</v>
      </c>
    </row>
    <row r="600" spans="1:3" x14ac:dyDescent="0.25">
      <c r="A600" t="s">
        <v>1612</v>
      </c>
      <c r="B600" t="s">
        <v>617</v>
      </c>
      <c r="C600">
        <v>0</v>
      </c>
    </row>
    <row r="601" spans="1:3" x14ac:dyDescent="0.25">
      <c r="A601" t="s">
        <v>1613</v>
      </c>
      <c r="B601" t="s">
        <v>641</v>
      </c>
      <c r="C601">
        <v>0</v>
      </c>
    </row>
    <row r="602" spans="1:3" x14ac:dyDescent="0.25">
      <c r="A602" t="s">
        <v>1614</v>
      </c>
      <c r="B602" t="s">
        <v>642</v>
      </c>
      <c r="C602">
        <v>0</v>
      </c>
    </row>
    <row r="603" spans="1:3" x14ac:dyDescent="0.25">
      <c r="A603" t="s">
        <v>1615</v>
      </c>
      <c r="B603" t="s">
        <v>643</v>
      </c>
      <c r="C603">
        <v>0</v>
      </c>
    </row>
    <row r="604" spans="1:3" x14ac:dyDescent="0.25">
      <c r="A604" t="s">
        <v>1616</v>
      </c>
      <c r="B604" t="s">
        <v>644</v>
      </c>
      <c r="C604">
        <v>-390</v>
      </c>
    </row>
    <row r="605" spans="1:3" x14ac:dyDescent="0.25">
      <c r="A605" t="s">
        <v>1617</v>
      </c>
      <c r="B605" t="s">
        <v>645</v>
      </c>
      <c r="C605">
        <v>0</v>
      </c>
    </row>
    <row r="606" spans="1:3" x14ac:dyDescent="0.25">
      <c r="A606" t="s">
        <v>1618</v>
      </c>
      <c r="B606" t="s">
        <v>646</v>
      </c>
      <c r="C606">
        <v>0</v>
      </c>
    </row>
    <row r="607" spans="1:3" x14ac:dyDescent="0.25">
      <c r="A607" t="s">
        <v>1619</v>
      </c>
      <c r="B607" t="s">
        <v>647</v>
      </c>
      <c r="C607">
        <v>0</v>
      </c>
    </row>
    <row r="608" spans="1:3" x14ac:dyDescent="0.25">
      <c r="A608" t="s">
        <v>1620</v>
      </c>
      <c r="B608" t="s">
        <v>648</v>
      </c>
      <c r="C608">
        <v>0</v>
      </c>
    </row>
    <row r="609" spans="1:3" x14ac:dyDescent="0.25">
      <c r="A609" t="s">
        <v>1621</v>
      </c>
      <c r="B609" t="s">
        <v>649</v>
      </c>
      <c r="C609">
        <v>0</v>
      </c>
    </row>
    <row r="610" spans="1:3" x14ac:dyDescent="0.25">
      <c r="A610" t="s">
        <v>1622</v>
      </c>
      <c r="B610" t="s">
        <v>650</v>
      </c>
      <c r="C610">
        <v>0</v>
      </c>
    </row>
    <row r="611" spans="1:3" x14ac:dyDescent="0.25">
      <c r="A611" t="s">
        <v>1623</v>
      </c>
      <c r="B611" t="s">
        <v>651</v>
      </c>
      <c r="C611">
        <v>0</v>
      </c>
    </row>
    <row r="612" spans="1:3" x14ac:dyDescent="0.25">
      <c r="A612" t="s">
        <v>1624</v>
      </c>
      <c r="B612" t="s">
        <v>652</v>
      </c>
      <c r="C612">
        <v>0</v>
      </c>
    </row>
    <row r="613" spans="1:3" x14ac:dyDescent="0.25">
      <c r="A613" t="s">
        <v>1625</v>
      </c>
      <c r="B613" t="s">
        <v>653</v>
      </c>
      <c r="C613">
        <v>0</v>
      </c>
    </row>
    <row r="614" spans="1:3" x14ac:dyDescent="0.25">
      <c r="A614" t="s">
        <v>1626</v>
      </c>
      <c r="B614" t="s">
        <v>654</v>
      </c>
      <c r="C614">
        <v>0</v>
      </c>
    </row>
    <row r="615" spans="1:3" x14ac:dyDescent="0.25">
      <c r="A615" t="s">
        <v>1627</v>
      </c>
      <c r="B615" t="s">
        <v>655</v>
      </c>
      <c r="C615">
        <v>0</v>
      </c>
    </row>
    <row r="616" spans="1:3" x14ac:dyDescent="0.25">
      <c r="A616" t="s">
        <v>1628</v>
      </c>
      <c r="B616" t="s">
        <v>656</v>
      </c>
      <c r="C616">
        <v>0</v>
      </c>
    </row>
    <row r="617" spans="1:3" x14ac:dyDescent="0.25">
      <c r="A617" t="s">
        <v>1629</v>
      </c>
      <c r="B617" t="s">
        <v>657</v>
      </c>
      <c r="C617">
        <v>0</v>
      </c>
    </row>
    <row r="618" spans="1:3" x14ac:dyDescent="0.25">
      <c r="A618" t="s">
        <v>1630</v>
      </c>
      <c r="B618" t="s">
        <v>658</v>
      </c>
      <c r="C618">
        <v>0</v>
      </c>
    </row>
    <row r="619" spans="1:3" x14ac:dyDescent="0.25">
      <c r="A619" t="s">
        <v>1631</v>
      </c>
      <c r="B619" t="s">
        <v>659</v>
      </c>
      <c r="C619">
        <v>0</v>
      </c>
    </row>
    <row r="620" spans="1:3" x14ac:dyDescent="0.25">
      <c r="A620" t="s">
        <v>1632</v>
      </c>
      <c r="B620" t="s">
        <v>660</v>
      </c>
      <c r="C620">
        <v>0</v>
      </c>
    </row>
    <row r="621" spans="1:3" x14ac:dyDescent="0.25">
      <c r="A621" t="s">
        <v>1633</v>
      </c>
      <c r="B621" t="s">
        <v>661</v>
      </c>
      <c r="C621">
        <v>0</v>
      </c>
    </row>
    <row r="622" spans="1:3" x14ac:dyDescent="0.25">
      <c r="A622" t="s">
        <v>1634</v>
      </c>
      <c r="B622" t="s">
        <v>662</v>
      </c>
      <c r="C622">
        <v>0</v>
      </c>
    </row>
    <row r="623" spans="1:3" x14ac:dyDescent="0.25">
      <c r="A623" t="s">
        <v>1635</v>
      </c>
      <c r="B623" t="s">
        <v>663</v>
      </c>
      <c r="C623">
        <v>0</v>
      </c>
    </row>
    <row r="624" spans="1:3" x14ac:dyDescent="0.25">
      <c r="A624" t="s">
        <v>1636</v>
      </c>
      <c r="B624" t="s">
        <v>664</v>
      </c>
      <c r="C624">
        <v>0</v>
      </c>
    </row>
    <row r="625" spans="1:3" x14ac:dyDescent="0.25">
      <c r="A625" t="s">
        <v>1637</v>
      </c>
      <c r="B625" t="s">
        <v>665</v>
      </c>
      <c r="C625">
        <v>0</v>
      </c>
    </row>
    <row r="626" spans="1:3" x14ac:dyDescent="0.25">
      <c r="A626" t="s">
        <v>1638</v>
      </c>
      <c r="B626" t="s">
        <v>666</v>
      </c>
      <c r="C626">
        <v>0</v>
      </c>
    </row>
    <row r="627" spans="1:3" x14ac:dyDescent="0.25">
      <c r="A627" t="s">
        <v>1639</v>
      </c>
      <c r="B627" t="s">
        <v>667</v>
      </c>
      <c r="C627">
        <v>0</v>
      </c>
    </row>
    <row r="628" spans="1:3" x14ac:dyDescent="0.25">
      <c r="A628" t="s">
        <v>1640</v>
      </c>
      <c r="B628" t="s">
        <v>668</v>
      </c>
      <c r="C628">
        <v>0</v>
      </c>
    </row>
    <row r="629" spans="1:3" x14ac:dyDescent="0.25">
      <c r="A629" t="s">
        <v>1641</v>
      </c>
      <c r="B629" t="s">
        <v>669</v>
      </c>
      <c r="C629">
        <v>0</v>
      </c>
    </row>
    <row r="630" spans="1:3" x14ac:dyDescent="0.25">
      <c r="A630" t="s">
        <v>1642</v>
      </c>
      <c r="B630" t="s">
        <v>670</v>
      </c>
      <c r="C630">
        <v>0</v>
      </c>
    </row>
    <row r="631" spans="1:3" x14ac:dyDescent="0.25">
      <c r="A631" t="s">
        <v>1643</v>
      </c>
      <c r="B631" t="s">
        <v>671</v>
      </c>
      <c r="C631">
        <v>0</v>
      </c>
    </row>
    <row r="632" spans="1:3" x14ac:dyDescent="0.25">
      <c r="A632" t="s">
        <v>1644</v>
      </c>
      <c r="B632" t="s">
        <v>672</v>
      </c>
      <c r="C632">
        <v>0</v>
      </c>
    </row>
    <row r="633" spans="1:3" x14ac:dyDescent="0.25">
      <c r="A633" t="s">
        <v>1645</v>
      </c>
      <c r="B633" t="s">
        <v>673</v>
      </c>
      <c r="C633">
        <v>0</v>
      </c>
    </row>
    <row r="634" spans="1:3" x14ac:dyDescent="0.25">
      <c r="A634" t="s">
        <v>1646</v>
      </c>
      <c r="B634" t="s">
        <v>674</v>
      </c>
      <c r="C634">
        <v>0</v>
      </c>
    </row>
    <row r="635" spans="1:3" x14ac:dyDescent="0.25">
      <c r="A635" t="s">
        <v>1647</v>
      </c>
      <c r="B635" t="s">
        <v>675</v>
      </c>
      <c r="C635">
        <v>0</v>
      </c>
    </row>
    <row r="636" spans="1:3" x14ac:dyDescent="0.25">
      <c r="A636" t="s">
        <v>1648</v>
      </c>
      <c r="B636" t="s">
        <v>676</v>
      </c>
      <c r="C636">
        <v>0</v>
      </c>
    </row>
    <row r="637" spans="1:3" x14ac:dyDescent="0.25">
      <c r="A637" t="s">
        <v>1649</v>
      </c>
      <c r="B637" t="s">
        <v>677</v>
      </c>
      <c r="C637">
        <v>0</v>
      </c>
    </row>
    <row r="638" spans="1:3" x14ac:dyDescent="0.25">
      <c r="A638" t="s">
        <v>1650</v>
      </c>
      <c r="B638" t="s">
        <v>678</v>
      </c>
      <c r="C638">
        <v>0</v>
      </c>
    </row>
    <row r="639" spans="1:3" x14ac:dyDescent="0.25">
      <c r="A639" t="s">
        <v>1651</v>
      </c>
      <c r="B639" t="s">
        <v>679</v>
      </c>
      <c r="C639">
        <v>0</v>
      </c>
    </row>
    <row r="640" spans="1:3" x14ac:dyDescent="0.25">
      <c r="A640" t="s">
        <v>1652</v>
      </c>
      <c r="B640" t="s">
        <v>680</v>
      </c>
      <c r="C640">
        <v>0</v>
      </c>
    </row>
    <row r="641" spans="1:3" x14ac:dyDescent="0.25">
      <c r="A641" t="s">
        <v>1653</v>
      </c>
      <c r="B641" t="s">
        <v>681</v>
      </c>
      <c r="C641">
        <v>0</v>
      </c>
    </row>
    <row r="642" spans="1:3" x14ac:dyDescent="0.25">
      <c r="A642" t="s">
        <v>1654</v>
      </c>
      <c r="B642" t="s">
        <v>682</v>
      </c>
      <c r="C642">
        <v>0</v>
      </c>
    </row>
    <row r="643" spans="1:3" x14ac:dyDescent="0.25">
      <c r="A643" t="s">
        <v>1655</v>
      </c>
      <c r="B643" t="s">
        <v>683</v>
      </c>
      <c r="C643">
        <v>0</v>
      </c>
    </row>
    <row r="644" spans="1:3" x14ac:dyDescent="0.25">
      <c r="A644" t="s">
        <v>1656</v>
      </c>
      <c r="B644" t="s">
        <v>684</v>
      </c>
      <c r="C644">
        <v>0</v>
      </c>
    </row>
    <row r="645" spans="1:3" x14ac:dyDescent="0.25">
      <c r="A645" t="s">
        <v>1657</v>
      </c>
      <c r="B645" t="s">
        <v>685</v>
      </c>
      <c r="C645">
        <v>0</v>
      </c>
    </row>
    <row r="646" spans="1:3" x14ac:dyDescent="0.25">
      <c r="A646" t="s">
        <v>1658</v>
      </c>
      <c r="B646" t="s">
        <v>686</v>
      </c>
      <c r="C646">
        <v>0</v>
      </c>
    </row>
    <row r="647" spans="1:3" x14ac:dyDescent="0.25">
      <c r="A647" t="s">
        <v>1659</v>
      </c>
      <c r="B647" t="s">
        <v>687</v>
      </c>
      <c r="C647">
        <v>0</v>
      </c>
    </row>
    <row r="648" spans="1:3" x14ac:dyDescent="0.25">
      <c r="A648" t="s">
        <v>1660</v>
      </c>
      <c r="B648" t="s">
        <v>688</v>
      </c>
      <c r="C648">
        <v>0</v>
      </c>
    </row>
    <row r="649" spans="1:3" x14ac:dyDescent="0.25">
      <c r="A649" t="s">
        <v>1661</v>
      </c>
      <c r="B649" t="s">
        <v>689</v>
      </c>
      <c r="C649">
        <v>0</v>
      </c>
    </row>
    <row r="650" spans="1:3" x14ac:dyDescent="0.25">
      <c r="A650" t="s">
        <v>1662</v>
      </c>
      <c r="B650" t="s">
        <v>690</v>
      </c>
      <c r="C650">
        <v>0</v>
      </c>
    </row>
    <row r="651" spans="1:3" x14ac:dyDescent="0.25">
      <c r="A651" t="s">
        <v>1663</v>
      </c>
      <c r="B651" t="s">
        <v>691</v>
      </c>
      <c r="C651">
        <v>0</v>
      </c>
    </row>
    <row r="652" spans="1:3" x14ac:dyDescent="0.25">
      <c r="A652" t="s">
        <v>1664</v>
      </c>
      <c r="B652" t="s">
        <v>692</v>
      </c>
      <c r="C652">
        <v>0</v>
      </c>
    </row>
    <row r="653" spans="1:3" x14ac:dyDescent="0.25">
      <c r="A653" t="s">
        <v>1665</v>
      </c>
      <c r="B653" t="s">
        <v>693</v>
      </c>
      <c r="C653">
        <v>0</v>
      </c>
    </row>
    <row r="654" spans="1:3" x14ac:dyDescent="0.25">
      <c r="A654" t="s">
        <v>1666</v>
      </c>
      <c r="B654" t="s">
        <v>694</v>
      </c>
      <c r="C654">
        <v>0</v>
      </c>
    </row>
    <row r="655" spans="1:3" x14ac:dyDescent="0.25">
      <c r="A655" t="s">
        <v>1667</v>
      </c>
      <c r="B655" t="s">
        <v>695</v>
      </c>
      <c r="C655">
        <v>0</v>
      </c>
    </row>
    <row r="656" spans="1:3" x14ac:dyDescent="0.25">
      <c r="A656" t="s">
        <v>1668</v>
      </c>
      <c r="B656" t="s">
        <v>696</v>
      </c>
      <c r="C656">
        <v>0</v>
      </c>
    </row>
    <row r="657" spans="1:3" x14ac:dyDescent="0.25">
      <c r="A657" t="s">
        <v>1669</v>
      </c>
      <c r="B657" t="s">
        <v>697</v>
      </c>
      <c r="C657">
        <v>0</v>
      </c>
    </row>
    <row r="658" spans="1:3" x14ac:dyDescent="0.25">
      <c r="A658" t="s">
        <v>1670</v>
      </c>
      <c r="B658" t="s">
        <v>698</v>
      </c>
      <c r="C658">
        <v>0</v>
      </c>
    </row>
    <row r="659" spans="1:3" x14ac:dyDescent="0.25">
      <c r="A659" t="s">
        <v>1671</v>
      </c>
      <c r="B659" t="s">
        <v>699</v>
      </c>
      <c r="C659">
        <v>0</v>
      </c>
    </row>
    <row r="660" spans="1:3" x14ac:dyDescent="0.25">
      <c r="A660" t="s">
        <v>1672</v>
      </c>
      <c r="B660" t="s">
        <v>700</v>
      </c>
      <c r="C660">
        <v>0</v>
      </c>
    </row>
    <row r="661" spans="1:3" x14ac:dyDescent="0.25">
      <c r="A661" t="s">
        <v>1673</v>
      </c>
      <c r="B661" t="s">
        <v>701</v>
      </c>
      <c r="C661">
        <v>0</v>
      </c>
    </row>
    <row r="662" spans="1:3" x14ac:dyDescent="0.25">
      <c r="A662" t="s">
        <v>1674</v>
      </c>
      <c r="B662" t="s">
        <v>702</v>
      </c>
      <c r="C662">
        <v>0</v>
      </c>
    </row>
    <row r="663" spans="1:3" x14ac:dyDescent="0.25">
      <c r="A663" t="s">
        <v>1675</v>
      </c>
      <c r="B663" t="s">
        <v>703</v>
      </c>
      <c r="C663">
        <v>0</v>
      </c>
    </row>
    <row r="664" spans="1:3" x14ac:dyDescent="0.25">
      <c r="A664" t="s">
        <v>1676</v>
      </c>
      <c r="B664" t="s">
        <v>704</v>
      </c>
      <c r="C664">
        <v>0</v>
      </c>
    </row>
    <row r="665" spans="1:3" x14ac:dyDescent="0.25">
      <c r="A665" t="s">
        <v>1677</v>
      </c>
      <c r="B665" t="s">
        <v>705</v>
      </c>
      <c r="C665">
        <v>0</v>
      </c>
    </row>
    <row r="666" spans="1:3" x14ac:dyDescent="0.25">
      <c r="A666" t="s">
        <v>1678</v>
      </c>
      <c r="B666" t="s">
        <v>706</v>
      </c>
      <c r="C666">
        <v>0</v>
      </c>
    </row>
    <row r="667" spans="1:3" x14ac:dyDescent="0.25">
      <c r="A667" t="s">
        <v>1679</v>
      </c>
      <c r="B667" t="s">
        <v>707</v>
      </c>
      <c r="C667">
        <v>0</v>
      </c>
    </row>
    <row r="668" spans="1:3" x14ac:dyDescent="0.25">
      <c r="A668" t="s">
        <v>1680</v>
      </c>
      <c r="B668" t="s">
        <v>708</v>
      </c>
      <c r="C668">
        <v>0</v>
      </c>
    </row>
    <row r="669" spans="1:3" x14ac:dyDescent="0.25">
      <c r="A669" t="s">
        <v>1681</v>
      </c>
      <c r="B669" t="s">
        <v>709</v>
      </c>
      <c r="C669">
        <v>0</v>
      </c>
    </row>
    <row r="670" spans="1:3" x14ac:dyDescent="0.25">
      <c r="A670" t="s">
        <v>1682</v>
      </c>
      <c r="B670" t="s">
        <v>710</v>
      </c>
      <c r="C670">
        <v>0</v>
      </c>
    </row>
    <row r="671" spans="1:3" x14ac:dyDescent="0.25">
      <c r="A671" t="s">
        <v>1683</v>
      </c>
      <c r="B671" t="s">
        <v>711</v>
      </c>
      <c r="C671">
        <v>0</v>
      </c>
    </row>
    <row r="672" spans="1:3" x14ac:dyDescent="0.25">
      <c r="A672" t="s">
        <v>1684</v>
      </c>
      <c r="B672" t="s">
        <v>712</v>
      </c>
      <c r="C672">
        <v>0</v>
      </c>
    </row>
    <row r="673" spans="1:3" x14ac:dyDescent="0.25">
      <c r="A673" t="s">
        <v>1685</v>
      </c>
      <c r="B673" t="s">
        <v>713</v>
      </c>
      <c r="C673">
        <v>0</v>
      </c>
    </row>
    <row r="674" spans="1:3" x14ac:dyDescent="0.25">
      <c r="A674" t="s">
        <v>1686</v>
      </c>
      <c r="B674" t="s">
        <v>714</v>
      </c>
      <c r="C674">
        <v>0</v>
      </c>
    </row>
    <row r="675" spans="1:3" x14ac:dyDescent="0.25">
      <c r="A675" t="s">
        <v>1687</v>
      </c>
      <c r="B675" t="s">
        <v>715</v>
      </c>
      <c r="C675">
        <v>0</v>
      </c>
    </row>
    <row r="676" spans="1:3" x14ac:dyDescent="0.25">
      <c r="A676" t="s">
        <v>1688</v>
      </c>
      <c r="B676" t="s">
        <v>716</v>
      </c>
      <c r="C676">
        <v>0</v>
      </c>
    </row>
    <row r="677" spans="1:3" x14ac:dyDescent="0.25">
      <c r="A677" t="s">
        <v>1689</v>
      </c>
      <c r="B677" t="s">
        <v>717</v>
      </c>
      <c r="C677">
        <v>0</v>
      </c>
    </row>
    <row r="678" spans="1:3" x14ac:dyDescent="0.25">
      <c r="A678" t="s">
        <v>1690</v>
      </c>
      <c r="B678" t="s">
        <v>718</v>
      </c>
      <c r="C678">
        <v>0</v>
      </c>
    </row>
    <row r="679" spans="1:3" x14ac:dyDescent="0.25">
      <c r="A679" t="s">
        <v>1691</v>
      </c>
      <c r="B679" t="s">
        <v>719</v>
      </c>
      <c r="C679">
        <v>0</v>
      </c>
    </row>
    <row r="680" spans="1:3" x14ac:dyDescent="0.25">
      <c r="A680" t="s">
        <v>1692</v>
      </c>
      <c r="B680" t="s">
        <v>720</v>
      </c>
      <c r="C680">
        <v>0</v>
      </c>
    </row>
    <row r="681" spans="1:3" x14ac:dyDescent="0.25">
      <c r="A681" t="s">
        <v>1693</v>
      </c>
      <c r="B681" t="s">
        <v>721</v>
      </c>
      <c r="C681">
        <v>0</v>
      </c>
    </row>
    <row r="682" spans="1:3" x14ac:dyDescent="0.25">
      <c r="A682" t="s">
        <v>1694</v>
      </c>
      <c r="B682" t="s">
        <v>722</v>
      </c>
      <c r="C682">
        <v>0</v>
      </c>
    </row>
    <row r="683" spans="1:3" x14ac:dyDescent="0.25">
      <c r="A683" t="s">
        <v>1695</v>
      </c>
      <c r="B683" t="s">
        <v>723</v>
      </c>
      <c r="C683">
        <v>0</v>
      </c>
    </row>
    <row r="684" spans="1:3" x14ac:dyDescent="0.25">
      <c r="A684" t="s">
        <v>1696</v>
      </c>
      <c r="B684" t="s">
        <v>724</v>
      </c>
      <c r="C684">
        <v>0</v>
      </c>
    </row>
    <row r="685" spans="1:3" x14ac:dyDescent="0.25">
      <c r="A685" t="s">
        <v>1697</v>
      </c>
      <c r="B685" t="s">
        <v>725</v>
      </c>
      <c r="C685">
        <v>0</v>
      </c>
    </row>
    <row r="686" spans="1:3" x14ac:dyDescent="0.25">
      <c r="A686" t="s">
        <v>1698</v>
      </c>
      <c r="B686" t="s">
        <v>726</v>
      </c>
      <c r="C686">
        <v>0</v>
      </c>
    </row>
    <row r="687" spans="1:3" x14ac:dyDescent="0.25">
      <c r="A687" t="s">
        <v>1699</v>
      </c>
      <c r="B687" t="s">
        <v>727</v>
      </c>
      <c r="C687">
        <v>0</v>
      </c>
    </row>
    <row r="688" spans="1:3" x14ac:dyDescent="0.25">
      <c r="A688" t="s">
        <v>1700</v>
      </c>
      <c r="B688" t="s">
        <v>728</v>
      </c>
      <c r="C688">
        <v>0</v>
      </c>
    </row>
    <row r="689" spans="1:3" x14ac:dyDescent="0.25">
      <c r="A689" t="s">
        <v>1701</v>
      </c>
      <c r="B689" t="s">
        <v>729</v>
      </c>
      <c r="C689">
        <v>30815.78</v>
      </c>
    </row>
    <row r="690" spans="1:3" x14ac:dyDescent="0.25">
      <c r="A690" t="s">
        <v>1702</v>
      </c>
      <c r="B690" t="s">
        <v>730</v>
      </c>
      <c r="C690">
        <v>0</v>
      </c>
    </row>
    <row r="691" spans="1:3" x14ac:dyDescent="0.25">
      <c r="A691" t="s">
        <v>1703</v>
      </c>
      <c r="B691" t="s">
        <v>731</v>
      </c>
      <c r="C691">
        <v>0</v>
      </c>
    </row>
    <row r="692" spans="1:3" x14ac:dyDescent="0.25">
      <c r="A692" t="s">
        <v>1704</v>
      </c>
      <c r="B692" t="s">
        <v>732</v>
      </c>
      <c r="C692">
        <v>0</v>
      </c>
    </row>
    <row r="693" spans="1:3" x14ac:dyDescent="0.25">
      <c r="A693" t="s">
        <v>1705</v>
      </c>
      <c r="B693" t="s">
        <v>733</v>
      </c>
      <c r="C693">
        <v>0</v>
      </c>
    </row>
    <row r="694" spans="1:3" x14ac:dyDescent="0.25">
      <c r="A694" t="s">
        <v>1706</v>
      </c>
      <c r="B694" t="s">
        <v>734</v>
      </c>
      <c r="C694">
        <v>0</v>
      </c>
    </row>
    <row r="695" spans="1:3" x14ac:dyDescent="0.25">
      <c r="A695" t="s">
        <v>1707</v>
      </c>
      <c r="B695" t="s">
        <v>735</v>
      </c>
      <c r="C695">
        <v>250</v>
      </c>
    </row>
    <row r="696" spans="1:3" x14ac:dyDescent="0.25">
      <c r="A696" t="s">
        <v>1708</v>
      </c>
      <c r="B696" t="s">
        <v>736</v>
      </c>
      <c r="C696">
        <v>161.61000000000001</v>
      </c>
    </row>
    <row r="697" spans="1:3" x14ac:dyDescent="0.25">
      <c r="A697" t="s">
        <v>1709</v>
      </c>
      <c r="B697" t="s">
        <v>737</v>
      </c>
      <c r="C697">
        <v>0</v>
      </c>
    </row>
    <row r="698" spans="1:3" x14ac:dyDescent="0.25">
      <c r="A698" t="s">
        <v>1710</v>
      </c>
      <c r="B698" t="s">
        <v>738</v>
      </c>
      <c r="C698">
        <v>312.81</v>
      </c>
    </row>
    <row r="699" spans="1:3" x14ac:dyDescent="0.25">
      <c r="A699" t="s">
        <v>1711</v>
      </c>
      <c r="B699" t="s">
        <v>739</v>
      </c>
      <c r="C699">
        <v>21994</v>
      </c>
    </row>
    <row r="700" spans="1:3" x14ac:dyDescent="0.25">
      <c r="A700" t="s">
        <v>1712</v>
      </c>
      <c r="B700" t="s">
        <v>740</v>
      </c>
      <c r="C700">
        <v>9755</v>
      </c>
    </row>
    <row r="701" spans="1:3" x14ac:dyDescent="0.25">
      <c r="A701" t="s">
        <v>1713</v>
      </c>
      <c r="B701" t="s">
        <v>741</v>
      </c>
      <c r="C701">
        <v>17.559999999999999</v>
      </c>
    </row>
    <row r="702" spans="1:3" x14ac:dyDescent="0.25">
      <c r="A702" t="s">
        <v>1714</v>
      </c>
      <c r="B702" t="s">
        <v>742</v>
      </c>
      <c r="C702">
        <v>0</v>
      </c>
    </row>
    <row r="703" spans="1:3" x14ac:dyDescent="0.25">
      <c r="A703" t="s">
        <v>1715</v>
      </c>
      <c r="B703" t="s">
        <v>743</v>
      </c>
      <c r="C703">
        <v>0</v>
      </c>
    </row>
    <row r="704" spans="1:3" x14ac:dyDescent="0.25">
      <c r="A704" t="s">
        <v>1716</v>
      </c>
      <c r="B704" t="s">
        <v>744</v>
      </c>
      <c r="C704">
        <v>0</v>
      </c>
    </row>
    <row r="705" spans="1:3" x14ac:dyDescent="0.25">
      <c r="A705" t="s">
        <v>1717</v>
      </c>
      <c r="B705" t="s">
        <v>745</v>
      </c>
      <c r="C705">
        <v>0</v>
      </c>
    </row>
    <row r="706" spans="1:3" x14ac:dyDescent="0.25">
      <c r="A706" t="s">
        <v>1718</v>
      </c>
      <c r="B706" t="s">
        <v>746</v>
      </c>
      <c r="C706">
        <v>0</v>
      </c>
    </row>
    <row r="707" spans="1:3" x14ac:dyDescent="0.25">
      <c r="A707" t="s">
        <v>1719</v>
      </c>
      <c r="B707" t="s">
        <v>747</v>
      </c>
      <c r="C707">
        <v>0</v>
      </c>
    </row>
    <row r="708" spans="1:3" x14ac:dyDescent="0.25">
      <c r="A708" t="s">
        <v>1720</v>
      </c>
      <c r="B708" t="s">
        <v>748</v>
      </c>
      <c r="C708">
        <v>0</v>
      </c>
    </row>
    <row r="709" spans="1:3" x14ac:dyDescent="0.25">
      <c r="A709" t="s">
        <v>1721</v>
      </c>
      <c r="B709" t="s">
        <v>749</v>
      </c>
      <c r="C709">
        <v>0</v>
      </c>
    </row>
    <row r="710" spans="1:3" x14ac:dyDescent="0.25">
      <c r="A710" t="s">
        <v>1722</v>
      </c>
      <c r="B710" t="s">
        <v>750</v>
      </c>
      <c r="C710">
        <v>0</v>
      </c>
    </row>
    <row r="711" spans="1:3" x14ac:dyDescent="0.25">
      <c r="A711" t="s">
        <v>1723</v>
      </c>
      <c r="B711" t="s">
        <v>751</v>
      </c>
      <c r="C711">
        <v>0</v>
      </c>
    </row>
    <row r="712" spans="1:3" x14ac:dyDescent="0.25">
      <c r="A712" t="s">
        <v>1724</v>
      </c>
      <c r="B712" t="s">
        <v>752</v>
      </c>
      <c r="C712">
        <v>0</v>
      </c>
    </row>
    <row r="713" spans="1:3" x14ac:dyDescent="0.25">
      <c r="A713" t="s">
        <v>1725</v>
      </c>
      <c r="B713" t="s">
        <v>753</v>
      </c>
      <c r="C713">
        <v>0</v>
      </c>
    </row>
    <row r="714" spans="1:3" x14ac:dyDescent="0.25">
      <c r="A714" t="s">
        <v>1726</v>
      </c>
      <c r="B714" t="s">
        <v>754</v>
      </c>
      <c r="C714">
        <v>0</v>
      </c>
    </row>
    <row r="715" spans="1:3" x14ac:dyDescent="0.25">
      <c r="A715" t="s">
        <v>1727</v>
      </c>
      <c r="B715" t="s">
        <v>755</v>
      </c>
      <c r="C715">
        <v>0</v>
      </c>
    </row>
    <row r="716" spans="1:3" x14ac:dyDescent="0.25">
      <c r="A716" t="s">
        <v>1728</v>
      </c>
      <c r="B716" t="s">
        <v>756</v>
      </c>
      <c r="C716">
        <v>0</v>
      </c>
    </row>
    <row r="717" spans="1:3" x14ac:dyDescent="0.25">
      <c r="A717" t="s">
        <v>1729</v>
      </c>
      <c r="B717" t="s">
        <v>757</v>
      </c>
      <c r="C71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I13" sqref="I13"/>
    </sheetView>
  </sheetViews>
  <sheetFormatPr defaultRowHeight="15" x14ac:dyDescent="0.25"/>
  <cols>
    <col min="2" max="2" width="34.85546875" customWidth="1"/>
    <col min="3" max="5" width="10.5703125" style="464" bestFit="1" customWidth="1"/>
  </cols>
  <sheetData>
    <row r="1" spans="2:5" s="451" customFormat="1" ht="30" x14ac:dyDescent="0.25">
      <c r="C1" s="467" t="s">
        <v>1815</v>
      </c>
      <c r="D1" s="464"/>
      <c r="E1" s="466" t="s">
        <v>1814</v>
      </c>
    </row>
    <row r="2" spans="2:5" x14ac:dyDescent="0.25">
      <c r="C2" s="464" t="s">
        <v>1803</v>
      </c>
      <c r="D2" s="464" t="s">
        <v>1803</v>
      </c>
      <c r="E2" s="464" t="s">
        <v>1804</v>
      </c>
    </row>
    <row r="3" spans="2:5" x14ac:dyDescent="0.25">
      <c r="B3" t="s">
        <v>4</v>
      </c>
    </row>
    <row r="4" spans="2:5" x14ac:dyDescent="0.25">
      <c r="B4" t="s">
        <v>1792</v>
      </c>
    </row>
    <row r="5" spans="2:5" x14ac:dyDescent="0.25">
      <c r="B5" t="s">
        <v>1791</v>
      </c>
      <c r="C5" s="464">
        <f>+'12003'!C52</f>
        <v>1683300</v>
      </c>
      <c r="D5" s="464">
        <f>+'12003'!I52</f>
        <v>1724500</v>
      </c>
      <c r="E5" s="464">
        <f>+'12003'!N52</f>
        <v>1689600</v>
      </c>
    </row>
    <row r="6" spans="2:5" x14ac:dyDescent="0.25">
      <c r="B6" t="s">
        <v>771</v>
      </c>
      <c r="C6" s="464">
        <f>+'11501'!C32-'11501'!C29</f>
        <v>32400</v>
      </c>
      <c r="D6" s="464">
        <f>+'11501'!I32-'11501'!I29</f>
        <v>33960</v>
      </c>
      <c r="E6" s="464">
        <f>+'11501'!N32-'11501'!N29</f>
        <v>32400</v>
      </c>
    </row>
    <row r="7" spans="2:5" x14ac:dyDescent="0.25">
      <c r="B7" t="s">
        <v>1793</v>
      </c>
      <c r="C7" s="464">
        <f>+'11502'!C37-'11502'!C34</f>
        <v>16400</v>
      </c>
      <c r="D7" s="464">
        <f>+'11502'!I37-'11502'!I34</f>
        <v>17490</v>
      </c>
      <c r="E7" s="464">
        <f>+'11502'!N37-'11502'!N34</f>
        <v>16400</v>
      </c>
    </row>
    <row r="8" spans="2:5" x14ac:dyDescent="0.25">
      <c r="B8" t="s">
        <v>975</v>
      </c>
      <c r="C8" s="464">
        <f>+'11503'!C34-'11503'!C31</f>
        <v>21900</v>
      </c>
      <c r="D8" s="464">
        <f>+'11503'!I34-'11503'!I31</f>
        <v>22300</v>
      </c>
      <c r="E8" s="464">
        <f>+'11503'!N34-'11503'!N31</f>
        <v>22000</v>
      </c>
    </row>
    <row r="9" spans="2:5" x14ac:dyDescent="0.25">
      <c r="B9" t="s">
        <v>976</v>
      </c>
      <c r="C9" s="464">
        <f>+'11504'!C26</f>
        <v>77300</v>
      </c>
      <c r="D9" s="464">
        <f>+'11504'!I26</f>
        <v>79840</v>
      </c>
      <c r="E9" s="464">
        <f>+'11504'!N26</f>
        <v>77540</v>
      </c>
    </row>
    <row r="10" spans="2:5" x14ac:dyDescent="0.25">
      <c r="B10" t="s">
        <v>1794</v>
      </c>
      <c r="C10" s="464">
        <f>+'12501'!C14+'12502'!C13+'12503'!C13+'12504'!C13</f>
        <v>500</v>
      </c>
      <c r="D10" s="464">
        <f>+'12501'!I14+'12502'!I13+'12503'!I13+'12504'!I13</f>
        <v>500</v>
      </c>
      <c r="E10" s="464">
        <f>+'12501'!N14+'12502'!N13+'12503'!N13+'12504'!N13</f>
        <v>500</v>
      </c>
    </row>
    <row r="11" spans="2:5" s="451" customFormat="1" x14ac:dyDescent="0.25">
      <c r="B11" s="451" t="s">
        <v>1810</v>
      </c>
      <c r="C11" s="464">
        <f>SUM(C5:C10)</f>
        <v>1831800</v>
      </c>
      <c r="D11" s="464">
        <f t="shared" ref="D11" si="0">SUM(D5:D10)</f>
        <v>1878590</v>
      </c>
      <c r="E11" s="464">
        <f>SUM(E5:E10)</f>
        <v>1838440</v>
      </c>
    </row>
    <row r="13" spans="2:5" x14ac:dyDescent="0.25">
      <c r="B13" t="s">
        <v>1795</v>
      </c>
      <c r="C13" s="464">
        <f>+'10001'!DQ89</f>
        <v>1150300</v>
      </c>
      <c r="D13" s="464">
        <f>+'10001'!DV89</f>
        <v>1058800</v>
      </c>
      <c r="E13" s="464">
        <f>+'10001'!EA89</f>
        <v>1038700</v>
      </c>
    </row>
    <row r="14" spans="2:5" x14ac:dyDescent="0.25">
      <c r="B14" t="s">
        <v>1796</v>
      </c>
      <c r="C14" s="464">
        <f>+'12001'!C10</f>
        <v>10000</v>
      </c>
      <c r="D14" s="464">
        <f>+'12001'!I10</f>
        <v>10000</v>
      </c>
      <c r="E14" s="464">
        <f>+'12001'!N10</f>
        <v>10000</v>
      </c>
    </row>
    <row r="15" spans="2:5" s="451" customFormat="1" x14ac:dyDescent="0.25">
      <c r="B15" s="451" t="s">
        <v>1797</v>
      </c>
      <c r="C15" s="464">
        <f>+'12001'!C14</f>
        <v>100000</v>
      </c>
      <c r="D15" s="464">
        <f>+'12001'!I14</f>
        <v>100000</v>
      </c>
      <c r="E15" s="464">
        <f>+'12001'!N14</f>
        <v>100000</v>
      </c>
    </row>
    <row r="16" spans="2:5" s="451" customFormat="1" x14ac:dyDescent="0.25">
      <c r="B16" s="451" t="s">
        <v>1798</v>
      </c>
      <c r="C16" s="464">
        <f>+'12001'!C11</f>
        <v>10000</v>
      </c>
      <c r="D16" s="464">
        <f>+'12001'!I11</f>
        <v>10000</v>
      </c>
      <c r="E16" s="464">
        <f>+'12001'!N11</f>
        <v>10000</v>
      </c>
    </row>
    <row r="17" spans="2:5" s="451" customFormat="1" x14ac:dyDescent="0.25">
      <c r="B17" s="451" t="s">
        <v>1799</v>
      </c>
      <c r="C17" s="465">
        <f>+'12001'!C13</f>
        <v>1338000</v>
      </c>
      <c r="D17" s="465">
        <f>+'12001'!I13</f>
        <v>1338000</v>
      </c>
      <c r="E17" s="465">
        <f>+'12001'!N13</f>
        <v>1373000</v>
      </c>
    </row>
    <row r="18" spans="2:5" s="451" customFormat="1" x14ac:dyDescent="0.25">
      <c r="B18" s="451" t="s">
        <v>963</v>
      </c>
      <c r="C18" s="464">
        <f>SUM(C11:C17)</f>
        <v>4440100</v>
      </c>
      <c r="D18" s="464">
        <f t="shared" ref="D18" si="1">SUM(D11:D17)</f>
        <v>4395390</v>
      </c>
      <c r="E18" s="464">
        <f>SUM(E11:E17)</f>
        <v>4370140</v>
      </c>
    </row>
    <row r="19" spans="2:5" s="451" customFormat="1" x14ac:dyDescent="0.25">
      <c r="C19" s="464"/>
      <c r="D19" s="464"/>
      <c r="E19" s="464"/>
    </row>
    <row r="21" spans="2:5" x14ac:dyDescent="0.25">
      <c r="B21" t="s">
        <v>959</v>
      </c>
    </row>
    <row r="22" spans="2:5" x14ac:dyDescent="0.25">
      <c r="B22" t="s">
        <v>1800</v>
      </c>
      <c r="C22" s="464">
        <f>+'12001'!C18</f>
        <v>-4859400</v>
      </c>
      <c r="D22" s="464">
        <f>+'12001'!I18</f>
        <v>-4843000</v>
      </c>
      <c r="E22" s="464">
        <f>+'12001'!N18</f>
        <v>-4902000</v>
      </c>
    </row>
    <row r="23" spans="2:5" x14ac:dyDescent="0.25">
      <c r="B23" t="s">
        <v>1801</v>
      </c>
      <c r="C23" s="464">
        <f>+'12001'!C19+'12001'!C21+'12001'!C22+'11501'!C27+'11501'!C28+'11502'!C33+'11503'!C29</f>
        <v>-102300</v>
      </c>
      <c r="D23" s="464">
        <f>+'12001'!I19+'12001'!I21+'12001'!I22+'11501'!I27+'11501'!I28+'11502'!I33+'11503'!I29</f>
        <v>-95800</v>
      </c>
      <c r="E23" s="464">
        <f>+'12001'!N19+'12001'!N21+'12001'!N22+'11501'!N27+'11501'!N28+'11502'!N33+'11503'!N29</f>
        <v>-102200</v>
      </c>
    </row>
    <row r="24" spans="2:5" x14ac:dyDescent="0.25">
      <c r="B24" t="s">
        <v>1802</v>
      </c>
      <c r="C24" s="465">
        <f>+'12001'!C20+'11501'!C26+'11502'!C30+'11503'!C28+'11503'!C30</f>
        <v>-80800</v>
      </c>
      <c r="D24" s="465">
        <f>+'12001'!I20+'11501'!I26+'11502'!I30+'11503'!I28+'11503'!I30</f>
        <v>-80800</v>
      </c>
      <c r="E24" s="465">
        <f>+'12001'!N20+'11501'!N26+'11502'!N30+'11503'!N28+'11503'!N30</f>
        <v>-81600</v>
      </c>
    </row>
    <row r="25" spans="2:5" x14ac:dyDescent="0.25">
      <c r="B25" t="s">
        <v>1805</v>
      </c>
      <c r="C25" s="464">
        <f>SUM(C22:C24)</f>
        <v>-5042500</v>
      </c>
      <c r="D25" s="464">
        <f t="shared" ref="D25:E25" si="2">SUM(D22:D24)</f>
        <v>-5019600</v>
      </c>
      <c r="E25" s="464">
        <f t="shared" si="2"/>
        <v>-5085800</v>
      </c>
    </row>
    <row r="27" spans="2:5" x14ac:dyDescent="0.25">
      <c r="B27" t="s">
        <v>1806</v>
      </c>
      <c r="C27" s="464">
        <f>+C18+C25</f>
        <v>-602400</v>
      </c>
      <c r="D27" s="464">
        <f t="shared" ref="D27:E27" si="3">+D18+D25</f>
        <v>-624210</v>
      </c>
      <c r="E27" s="464">
        <f t="shared" si="3"/>
        <v>-715660</v>
      </c>
    </row>
    <row r="29" spans="2:5" x14ac:dyDescent="0.25">
      <c r="B29" t="s">
        <v>1807</v>
      </c>
      <c r="C29" s="464">
        <f>+'64501 64502'!C9</f>
        <v>580000</v>
      </c>
      <c r="D29" s="464">
        <f>+'64501 64502'!I9</f>
        <v>547000</v>
      </c>
      <c r="E29" s="464">
        <f>+'64501 64502'!N9</f>
        <v>630000</v>
      </c>
    </row>
    <row r="30" spans="2:5" x14ac:dyDescent="0.25">
      <c r="B30" t="s">
        <v>1808</v>
      </c>
      <c r="C30" s="464">
        <f>+'64501 64502'!C10</f>
        <v>-5000</v>
      </c>
      <c r="D30" s="464">
        <f>+'64501 64502'!I10</f>
        <v>-5000</v>
      </c>
      <c r="E30" s="464">
        <f>+'64501 64502'!N10</f>
        <v>-5000</v>
      </c>
    </row>
    <row r="31" spans="2:5" x14ac:dyDescent="0.25">
      <c r="B31" t="s">
        <v>1809</v>
      </c>
      <c r="C31" s="464">
        <f>+'64501 64502'!C17</f>
        <v>0</v>
      </c>
      <c r="D31" s="464">
        <f>+'64501 64502'!I17</f>
        <v>0</v>
      </c>
      <c r="E31" s="464">
        <f>+'64501 64502'!N17</f>
        <v>90660</v>
      </c>
    </row>
    <row r="33" spans="3:5" x14ac:dyDescent="0.25">
      <c r="C33" s="464">
        <f>SUM(C27:C32)</f>
        <v>-27400</v>
      </c>
      <c r="D33" s="464">
        <f t="shared" ref="D33:E33" si="4">SUM(D27:D32)</f>
        <v>-82210</v>
      </c>
      <c r="E33" s="464">
        <f t="shared" si="4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5" zoomScaleNormal="85" workbookViewId="0">
      <pane xSplit="2" ySplit="7" topLeftCell="C8" activePane="bottomRight" state="frozen"/>
      <selection activeCell="A3" sqref="A3:O3"/>
      <selection pane="topRight" activeCell="A3" sqref="A3:O3"/>
      <selection pane="bottomLeft" activeCell="A3" sqref="A3:O3"/>
      <selection pane="bottomRight" sqref="A1:B1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10.42578125" style="7" bestFit="1" customWidth="1"/>
    <col min="4" max="4" width="12.28515625" style="7" hidden="1" customWidth="1"/>
    <col min="5" max="5" width="10.42578125" style="7" hidden="1" customWidth="1"/>
    <col min="6" max="7" width="11.7109375" style="7" hidden="1" customWidth="1"/>
    <col min="8" max="8" width="14" style="7" hidden="1" customWidth="1"/>
    <col min="9" max="10" width="10.42578125" style="7" hidden="1" customWidth="1"/>
    <col min="11" max="12" width="11.42578125" style="7" hidden="1" customWidth="1"/>
    <col min="13" max="13" width="11.7109375" style="7" hidden="1" customWidth="1"/>
    <col min="14" max="14" width="10.42578125" style="7" customWidth="1"/>
    <col min="15" max="15" width="49.42578125" customWidth="1"/>
    <col min="16" max="16" width="5.7109375" style="208" hidden="1" customWidth="1"/>
    <col min="17" max="17" width="12.28515625" style="208" hidden="1" customWidth="1"/>
  </cols>
  <sheetData>
    <row r="1" spans="1:17" x14ac:dyDescent="0.25">
      <c r="A1" s="487"/>
      <c r="B1" s="487"/>
    </row>
    <row r="2" spans="1:17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7" x14ac:dyDescent="0.25">
      <c r="A3" s="491" t="s">
        <v>973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17" ht="15.75" thickBot="1" x14ac:dyDescent="0.3">
      <c r="A4" s="360" t="s">
        <v>765</v>
      </c>
      <c r="B4" s="356" t="str">
        <f>LEFT(A10,5)</f>
        <v>12001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17" s="2" customFormat="1" ht="75" x14ac:dyDescent="0.25">
      <c r="A5" s="251" t="s">
        <v>3</v>
      </c>
      <c r="B5" s="231" t="s">
        <v>4</v>
      </c>
      <c r="C5" s="234" t="s">
        <v>1742</v>
      </c>
      <c r="D5" s="374" t="s">
        <v>1745</v>
      </c>
      <c r="E5" s="374" t="s">
        <v>1743</v>
      </c>
      <c r="F5" s="381" t="s">
        <v>1773</v>
      </c>
      <c r="G5" s="244" t="s">
        <v>969</v>
      </c>
      <c r="H5" s="233" t="s">
        <v>951</v>
      </c>
      <c r="I5" s="234" t="s">
        <v>1744</v>
      </c>
      <c r="J5" s="220" t="s">
        <v>1813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231" t="s">
        <v>12</v>
      </c>
      <c r="P5" s="488" t="s">
        <v>933</v>
      </c>
      <c r="Q5" s="484" t="s">
        <v>934</v>
      </c>
    </row>
    <row r="6" spans="1:17" x14ac:dyDescent="0.25">
      <c r="A6" s="252"/>
      <c r="B6" s="232"/>
      <c r="C6" s="235"/>
      <c r="D6" s="245"/>
      <c r="E6" s="245"/>
      <c r="F6" s="382"/>
      <c r="G6" s="245"/>
      <c r="H6" s="235"/>
      <c r="I6" s="235"/>
      <c r="J6" s="48"/>
      <c r="K6" s="48"/>
      <c r="L6" s="48"/>
      <c r="M6" s="48"/>
      <c r="N6" s="48"/>
      <c r="O6" s="232"/>
      <c r="P6" s="489"/>
      <c r="Q6" s="485"/>
    </row>
    <row r="7" spans="1:17" s="3" customFormat="1" ht="15.75" thickBot="1" x14ac:dyDescent="0.3">
      <c r="A7" s="253"/>
      <c r="B7" s="243"/>
      <c r="C7" s="242" t="s">
        <v>11</v>
      </c>
      <c r="D7" s="246" t="s">
        <v>11</v>
      </c>
      <c r="E7" s="246"/>
      <c r="F7" s="383" t="s">
        <v>11</v>
      </c>
      <c r="G7" s="246" t="s">
        <v>11</v>
      </c>
      <c r="H7" s="242" t="s">
        <v>11</v>
      </c>
      <c r="I7" s="242" t="s">
        <v>11</v>
      </c>
      <c r="J7" s="49" t="s">
        <v>11</v>
      </c>
      <c r="K7" s="49" t="s">
        <v>11</v>
      </c>
      <c r="L7" s="49" t="s">
        <v>11</v>
      </c>
      <c r="M7" s="49" t="s">
        <v>11</v>
      </c>
      <c r="N7" s="49" t="s">
        <v>11</v>
      </c>
      <c r="O7" s="243"/>
      <c r="P7" s="490"/>
      <c r="Q7" s="486"/>
    </row>
    <row r="8" spans="1:17" x14ac:dyDescent="0.25">
      <c r="A8" s="254"/>
      <c r="B8" s="255" t="s">
        <v>953</v>
      </c>
      <c r="C8" s="241"/>
      <c r="D8" s="247"/>
      <c r="E8" s="247"/>
      <c r="F8" s="385"/>
      <c r="G8" s="247"/>
      <c r="H8" s="241"/>
      <c r="I8" s="241"/>
      <c r="J8" s="50"/>
      <c r="K8" s="50"/>
      <c r="L8" s="50"/>
      <c r="M8" s="50"/>
      <c r="N8" s="50"/>
      <c r="O8" s="267"/>
      <c r="P8" s="269"/>
      <c r="Q8" s="270"/>
    </row>
    <row r="9" spans="1:17" s="379" customFormat="1" hidden="1" x14ac:dyDescent="0.25">
      <c r="A9" s="254">
        <v>120011610</v>
      </c>
      <c r="B9" s="238" t="s">
        <v>1730</v>
      </c>
      <c r="C9" s="241">
        <f>SUMIF('CY Ledger'!A:A,'12001'!A9,'CY Ledger'!D:D)</f>
        <v>0</v>
      </c>
      <c r="D9" s="247"/>
      <c r="E9" s="248">
        <f>+C9+D9</f>
        <v>0</v>
      </c>
      <c r="F9" s="384">
        <f>SUMIF('CY Ledger'!A:A,'12001'!A9,'CY Ledger'!C:C)</f>
        <v>0</v>
      </c>
      <c r="G9" s="248">
        <f>+E9-F9</f>
        <v>0</v>
      </c>
      <c r="H9" s="241"/>
      <c r="I9" s="236">
        <f>+E9+H9</f>
        <v>0</v>
      </c>
      <c r="J9" s="50"/>
      <c r="K9" s="50"/>
      <c r="L9" s="50"/>
      <c r="M9" s="50"/>
      <c r="N9" s="51">
        <f>SUM(J9:M9)</f>
        <v>0</v>
      </c>
      <c r="O9" s="267"/>
      <c r="P9" s="269"/>
      <c r="Q9" s="270"/>
    </row>
    <row r="10" spans="1:17" x14ac:dyDescent="0.25">
      <c r="A10" s="256">
        <v>120011615</v>
      </c>
      <c r="B10" s="238" t="s">
        <v>789</v>
      </c>
      <c r="C10" s="241">
        <f>SUMIF('CY Ledger'!A:A,'12001'!A10,'CY Ledger'!D:D)</f>
        <v>10000</v>
      </c>
      <c r="D10" s="248"/>
      <c r="E10" s="248">
        <f>+C10+D10</f>
        <v>10000</v>
      </c>
      <c r="F10" s="384">
        <f>SUMIF('CY Ledger'!A:A,'12001'!A10,'CY Ledger'!C:C)</f>
        <v>0</v>
      </c>
      <c r="G10" s="248">
        <f t="shared" ref="G10:G14" si="0">+E10-F10</f>
        <v>10000</v>
      </c>
      <c r="H10" s="236"/>
      <c r="I10" s="236">
        <f t="shared" ref="I10:I14" si="1">+E10+H10</f>
        <v>10000</v>
      </c>
      <c r="J10" s="51">
        <f>+C10</f>
        <v>10000</v>
      </c>
      <c r="K10" s="51"/>
      <c r="L10" s="51"/>
      <c r="M10" s="51"/>
      <c r="N10" s="51">
        <f>SUM(J10:M10)</f>
        <v>10000</v>
      </c>
      <c r="O10" s="238"/>
      <c r="P10" s="271" t="s">
        <v>935</v>
      </c>
      <c r="Q10" s="272" t="s">
        <v>935</v>
      </c>
    </row>
    <row r="11" spans="1:17" x14ac:dyDescent="0.25">
      <c r="A11" s="256">
        <v>120016002</v>
      </c>
      <c r="B11" s="238" t="s">
        <v>988</v>
      </c>
      <c r="C11" s="241">
        <f>SUMIF('CY Ledger'!A:A,'12001'!A11,'CY Ledger'!D:D)</f>
        <v>10000</v>
      </c>
      <c r="D11" s="248"/>
      <c r="E11" s="248">
        <f t="shared" ref="E11:E14" si="2">+C11+D11</f>
        <v>10000</v>
      </c>
      <c r="F11" s="384">
        <f>SUMIF('CY Ledger'!A:A,'12001'!A11,'CY Ledger'!C:C)</f>
        <v>0</v>
      </c>
      <c r="G11" s="248">
        <f t="shared" si="0"/>
        <v>10000</v>
      </c>
      <c r="H11" s="236"/>
      <c r="I11" s="236">
        <f t="shared" si="1"/>
        <v>10000</v>
      </c>
      <c r="J11" s="51">
        <f t="shared" ref="J11:J13" si="3">+C11</f>
        <v>10000</v>
      </c>
      <c r="K11" s="51"/>
      <c r="L11" s="51"/>
      <c r="M11" s="51"/>
      <c r="N11" s="51">
        <f t="shared" ref="N11:N14" si="4">SUM(J11:M11)</f>
        <v>10000</v>
      </c>
      <c r="O11" s="238"/>
      <c r="P11" s="271" t="s">
        <v>888</v>
      </c>
      <c r="Q11" s="272" t="s">
        <v>936</v>
      </c>
    </row>
    <row r="12" spans="1:17" hidden="1" x14ac:dyDescent="0.25">
      <c r="A12" s="256">
        <v>120016009</v>
      </c>
      <c r="B12" s="238" t="s">
        <v>881</v>
      </c>
      <c r="C12" s="241">
        <f>SUMIF('CY Ledger'!A:A,'12001'!A12,'CY Ledger'!D:D)</f>
        <v>0</v>
      </c>
      <c r="D12" s="248"/>
      <c r="E12" s="248">
        <f t="shared" si="2"/>
        <v>0</v>
      </c>
      <c r="F12" s="384">
        <f>SUMIF('CY Ledger'!A:A,'12001'!A12,'CY Ledger'!C:C)</f>
        <v>0</v>
      </c>
      <c r="G12" s="248">
        <f t="shared" si="0"/>
        <v>0</v>
      </c>
      <c r="H12" s="236"/>
      <c r="I12" s="236">
        <f t="shared" si="1"/>
        <v>0</v>
      </c>
      <c r="J12" s="51">
        <f t="shared" si="3"/>
        <v>0</v>
      </c>
      <c r="K12" s="51"/>
      <c r="L12" s="51"/>
      <c r="M12" s="51"/>
      <c r="N12" s="51">
        <f t="shared" si="4"/>
        <v>0</v>
      </c>
      <c r="O12" s="238"/>
      <c r="P12" s="271" t="s">
        <v>888</v>
      </c>
      <c r="Q12" s="272" t="s">
        <v>936</v>
      </c>
    </row>
    <row r="13" spans="1:17" x14ac:dyDescent="0.25">
      <c r="A13" s="256">
        <v>120016010</v>
      </c>
      <c r="B13" s="238" t="s">
        <v>790</v>
      </c>
      <c r="C13" s="241">
        <f>SUMIF('CY Ledger'!A:A,'12001'!A13,'CY Ledger'!D:D)</f>
        <v>1338000</v>
      </c>
      <c r="D13" s="248"/>
      <c r="E13" s="248">
        <f t="shared" si="2"/>
        <v>1338000</v>
      </c>
      <c r="F13" s="384">
        <f>SUMIF('CY Ledger'!A:A,'12001'!A13,'CY Ledger'!C:C)</f>
        <v>0</v>
      </c>
      <c r="G13" s="248">
        <f>+E13-F13</f>
        <v>1338000</v>
      </c>
      <c r="H13" s="236"/>
      <c r="I13" s="236">
        <f t="shared" si="1"/>
        <v>1338000</v>
      </c>
      <c r="J13" s="51">
        <f t="shared" si="3"/>
        <v>1338000</v>
      </c>
      <c r="K13" s="51"/>
      <c r="L13" s="51">
        <f>1373000-J13</f>
        <v>35000</v>
      </c>
      <c r="M13" s="51"/>
      <c r="N13" s="51">
        <f t="shared" si="4"/>
        <v>1373000</v>
      </c>
      <c r="O13" s="238" t="s">
        <v>1778</v>
      </c>
      <c r="P13" s="271" t="s">
        <v>888</v>
      </c>
      <c r="Q13" s="272" t="s">
        <v>936</v>
      </c>
    </row>
    <row r="14" spans="1:17" x14ac:dyDescent="0.25">
      <c r="A14" s="256">
        <v>120017202</v>
      </c>
      <c r="B14" s="238" t="s">
        <v>791</v>
      </c>
      <c r="C14" s="241">
        <f>SUMIF('CY Ledger'!A:A,'12001'!A14,'CY Ledger'!D:D)</f>
        <v>100000</v>
      </c>
      <c r="D14" s="248"/>
      <c r="E14" s="248">
        <f t="shared" si="2"/>
        <v>100000</v>
      </c>
      <c r="F14" s="384">
        <f>SUMIF('CY Ledger'!A:A,'12001'!A14,'CY Ledger'!C:C)</f>
        <v>0</v>
      </c>
      <c r="G14" s="248">
        <f t="shared" si="0"/>
        <v>100000</v>
      </c>
      <c r="H14" s="236"/>
      <c r="I14" s="236">
        <f t="shared" si="1"/>
        <v>100000</v>
      </c>
      <c r="J14" s="51">
        <f>+C14</f>
        <v>100000</v>
      </c>
      <c r="K14" s="51"/>
      <c r="L14" s="51"/>
      <c r="M14" s="51"/>
      <c r="N14" s="51">
        <f t="shared" si="4"/>
        <v>100000</v>
      </c>
      <c r="O14" s="238"/>
      <c r="P14" s="271" t="s">
        <v>888</v>
      </c>
      <c r="Q14" s="272" t="s">
        <v>936</v>
      </c>
    </row>
    <row r="15" spans="1:17" s="1" customFormat="1" x14ac:dyDescent="0.25">
      <c r="A15" s="257"/>
      <c r="B15" s="258" t="s">
        <v>36</v>
      </c>
      <c r="C15" s="239">
        <f t="shared" ref="C15:E15" si="5">SUM(C9:C14)</f>
        <v>1458000</v>
      </c>
      <c r="D15" s="239">
        <f t="shared" si="5"/>
        <v>0</v>
      </c>
      <c r="E15" s="239">
        <f t="shared" si="5"/>
        <v>1458000</v>
      </c>
      <c r="F15" s="386">
        <f>SUM(F9:F14)</f>
        <v>0</v>
      </c>
      <c r="G15" s="249">
        <f t="shared" ref="G15:I15" si="6">SUM(G9:G14)</f>
        <v>1458000</v>
      </c>
      <c r="H15" s="239">
        <f t="shared" si="6"/>
        <v>0</v>
      </c>
      <c r="I15" s="239">
        <f t="shared" si="6"/>
        <v>1458000</v>
      </c>
      <c r="J15" s="239">
        <f>SUM(J10:J14)</f>
        <v>1458000</v>
      </c>
      <c r="K15" s="239">
        <f t="shared" ref="K15:N15" si="7">SUM(K10:K14)</f>
        <v>0</v>
      </c>
      <c r="L15" s="239">
        <f t="shared" si="7"/>
        <v>35000</v>
      </c>
      <c r="M15" s="239">
        <f t="shared" si="7"/>
        <v>0</v>
      </c>
      <c r="N15" s="239">
        <f t="shared" si="7"/>
        <v>1493000</v>
      </c>
      <c r="O15" s="117"/>
      <c r="P15" s="273"/>
      <c r="Q15" s="274"/>
    </row>
    <row r="16" spans="1:17" x14ac:dyDescent="0.25">
      <c r="A16" s="256"/>
      <c r="B16" s="230"/>
      <c r="C16" s="236"/>
      <c r="D16" s="248"/>
      <c r="E16" s="248"/>
      <c r="F16" s="384"/>
      <c r="G16" s="248"/>
      <c r="H16" s="236"/>
      <c r="I16" s="236"/>
      <c r="J16" s="51"/>
      <c r="K16" s="51"/>
      <c r="L16" s="51"/>
      <c r="M16" s="51"/>
      <c r="N16" s="51"/>
      <c r="O16" s="238"/>
      <c r="P16" s="271"/>
      <c r="Q16" s="272"/>
    </row>
    <row r="17" spans="1:17" s="1" customFormat="1" x14ac:dyDescent="0.25">
      <c r="A17" s="257"/>
      <c r="B17" s="258" t="s">
        <v>952</v>
      </c>
      <c r="C17" s="239"/>
      <c r="D17" s="249"/>
      <c r="E17" s="249"/>
      <c r="F17" s="389"/>
      <c r="G17" s="249"/>
      <c r="H17" s="239"/>
      <c r="I17" s="239"/>
      <c r="J17" s="52"/>
      <c r="K17" s="52"/>
      <c r="L17" s="52"/>
      <c r="M17" s="52"/>
      <c r="N17" s="52"/>
      <c r="O17" s="117"/>
      <c r="P17" s="273"/>
      <c r="Q17" s="274"/>
    </row>
    <row r="18" spans="1:17" x14ac:dyDescent="0.25">
      <c r="A18" s="256">
        <v>120019600</v>
      </c>
      <c r="B18" s="238" t="s">
        <v>792</v>
      </c>
      <c r="C18" s="236">
        <f>SUMIF('CY Ledger'!A:A,'12001'!A18,'CY Ledger'!D:D)</f>
        <v>-4859400</v>
      </c>
      <c r="D18" s="248"/>
      <c r="E18" s="248">
        <f t="shared" ref="E18:E22" si="8">+C18+D18</f>
        <v>-4859400</v>
      </c>
      <c r="F18" s="384">
        <f>SUMIF('CY Ledger'!A:A,'12001'!A18,'CY Ledger'!C:C)</f>
        <v>0</v>
      </c>
      <c r="G18" s="248">
        <f t="shared" ref="G18:G22" si="9">+E18-F18</f>
        <v>-4859400</v>
      </c>
      <c r="H18" s="236">
        <f>-4843000-G18</f>
        <v>16400</v>
      </c>
      <c r="I18" s="137">
        <f t="shared" ref="I18:I22" si="10">+E18+H18</f>
        <v>-4843000</v>
      </c>
      <c r="J18" s="135">
        <f t="shared" ref="J18:J22" si="11">+C18</f>
        <v>-4859400</v>
      </c>
      <c r="K18" s="135"/>
      <c r="L18" s="456">
        <f>-4902000-J18</f>
        <v>-42600</v>
      </c>
      <c r="M18" s="135"/>
      <c r="N18" s="135">
        <f t="shared" ref="N18:N22" si="12">SUM(J18:M18)</f>
        <v>-4902000</v>
      </c>
      <c r="O18" s="238" t="s">
        <v>1777</v>
      </c>
      <c r="P18" s="279" t="s">
        <v>935</v>
      </c>
      <c r="Q18" s="272" t="s">
        <v>936</v>
      </c>
    </row>
    <row r="19" spans="1:17" s="379" customFormat="1" x14ac:dyDescent="0.25">
      <c r="A19" s="256">
        <v>120019601</v>
      </c>
      <c r="B19" s="238" t="s">
        <v>1746</v>
      </c>
      <c r="C19" s="236">
        <f>SUMIF('CY Ledger'!A:A,'12001'!A19,'CY Ledger'!D:D)</f>
        <v>0</v>
      </c>
      <c r="D19" s="248"/>
      <c r="E19" s="248">
        <f t="shared" si="8"/>
        <v>0</v>
      </c>
      <c r="F19" s="384">
        <f>SUMIF('CY Ledger'!A:A,'12001'!A19,'CY Ledger'!C:C)</f>
        <v>1310.6600000000001</v>
      </c>
      <c r="G19" s="248">
        <f t="shared" si="9"/>
        <v>-1310.6600000000001</v>
      </c>
      <c r="H19" s="236">
        <v>1300</v>
      </c>
      <c r="I19" s="137">
        <f t="shared" si="10"/>
        <v>1300</v>
      </c>
      <c r="J19" s="135">
        <f t="shared" si="11"/>
        <v>0</v>
      </c>
      <c r="K19" s="135"/>
      <c r="L19" s="135"/>
      <c r="M19" s="135"/>
      <c r="N19" s="135">
        <f t="shared" si="12"/>
        <v>0</v>
      </c>
      <c r="O19" s="238"/>
      <c r="P19" s="279"/>
      <c r="Q19" s="272"/>
    </row>
    <row r="20" spans="1:17" x14ac:dyDescent="0.25">
      <c r="A20" s="256">
        <v>120019602</v>
      </c>
      <c r="B20" s="238" t="s">
        <v>793</v>
      </c>
      <c r="C20" s="236">
        <f>SUMIF('CY Ledger'!A:A,'12001'!A20,'CY Ledger'!D:D)</f>
        <v>-24900</v>
      </c>
      <c r="D20" s="248"/>
      <c r="E20" s="248">
        <f t="shared" si="8"/>
        <v>-24900</v>
      </c>
      <c r="F20" s="384">
        <f>SUMIF('CY Ledger'!A:A,'12001'!A20,'CY Ledger'!C:C)</f>
        <v>-698.34</v>
      </c>
      <c r="G20" s="248">
        <f t="shared" si="9"/>
        <v>-24201.66</v>
      </c>
      <c r="H20" s="236"/>
      <c r="I20" s="137">
        <f t="shared" si="10"/>
        <v>-24900</v>
      </c>
      <c r="J20" s="135">
        <f t="shared" si="11"/>
        <v>-24900</v>
      </c>
      <c r="K20" s="135"/>
      <c r="L20" s="135"/>
      <c r="M20" s="135"/>
      <c r="N20" s="135">
        <f t="shared" si="12"/>
        <v>-24900</v>
      </c>
      <c r="O20" s="238"/>
      <c r="P20" s="279" t="s">
        <v>935</v>
      </c>
      <c r="Q20" s="272" t="s">
        <v>942</v>
      </c>
    </row>
    <row r="21" spans="1:17" x14ac:dyDescent="0.25">
      <c r="A21" s="256">
        <v>120019603</v>
      </c>
      <c r="B21" s="238" t="s">
        <v>794</v>
      </c>
      <c r="C21" s="236">
        <f>SUMIF('CY Ledger'!A:A,'12001'!A21,'CY Ledger'!D:D)</f>
        <v>-16900</v>
      </c>
      <c r="D21" s="248"/>
      <c r="E21" s="248">
        <f t="shared" si="8"/>
        <v>-16900</v>
      </c>
      <c r="F21" s="384">
        <f>SUMIF('CY Ledger'!A:A,'12001'!A21,'CY Ledger'!C:C)</f>
        <v>-8557.4699999999993</v>
      </c>
      <c r="G21" s="248">
        <f t="shared" si="9"/>
        <v>-8342.5300000000007</v>
      </c>
      <c r="H21" s="236">
        <f>-12900-C21</f>
        <v>4000</v>
      </c>
      <c r="I21" s="137">
        <f t="shared" si="10"/>
        <v>-12900</v>
      </c>
      <c r="J21" s="135">
        <f>+C21</f>
        <v>-16900</v>
      </c>
      <c r="K21" s="135"/>
      <c r="L21" s="135"/>
      <c r="M21" s="135"/>
      <c r="N21" s="135">
        <f t="shared" si="12"/>
        <v>-16900</v>
      </c>
      <c r="O21" s="238"/>
      <c r="P21" s="271" t="s">
        <v>937</v>
      </c>
      <c r="Q21" s="272" t="s">
        <v>937</v>
      </c>
    </row>
    <row r="22" spans="1:17" x14ac:dyDescent="0.25">
      <c r="A22" s="256">
        <v>120019604</v>
      </c>
      <c r="B22" s="238" t="s">
        <v>795</v>
      </c>
      <c r="C22" s="236">
        <f>SUMIF('CY Ledger'!A:A,'12001'!A22,'CY Ledger'!D:D)</f>
        <v>-71900</v>
      </c>
      <c r="D22" s="248"/>
      <c r="E22" s="248">
        <f t="shared" si="8"/>
        <v>-71900</v>
      </c>
      <c r="F22" s="384">
        <f>SUMIF('CY Ledger'!A:A,'12001'!A22,'CY Ledger'!C:C)</f>
        <v>0</v>
      </c>
      <c r="G22" s="248">
        <f t="shared" si="9"/>
        <v>-71900</v>
      </c>
      <c r="H22" s="236"/>
      <c r="I22" s="137">
        <f t="shared" si="10"/>
        <v>-71900</v>
      </c>
      <c r="J22" s="135">
        <f t="shared" si="11"/>
        <v>-71900</v>
      </c>
      <c r="K22" s="135"/>
      <c r="L22" s="135">
        <f>ROUND((+J22*0.015),-2)</f>
        <v>-1100</v>
      </c>
      <c r="M22" s="135"/>
      <c r="N22" s="135">
        <f t="shared" si="12"/>
        <v>-73000</v>
      </c>
      <c r="O22" s="238"/>
      <c r="P22" s="279" t="s">
        <v>937</v>
      </c>
      <c r="Q22" s="272" t="s">
        <v>937</v>
      </c>
    </row>
    <row r="23" spans="1:17" s="1" customFormat="1" x14ac:dyDescent="0.25">
      <c r="A23" s="257"/>
      <c r="B23" s="258" t="s">
        <v>36</v>
      </c>
      <c r="C23" s="239">
        <f t="shared" ref="C23:H23" si="13">SUM(C18:C22)</f>
        <v>-4973100</v>
      </c>
      <c r="D23" s="239">
        <f t="shared" ref="D23:E23" si="14">SUM(D18:D22)</f>
        <v>0</v>
      </c>
      <c r="E23" s="239">
        <f t="shared" si="14"/>
        <v>-4973100</v>
      </c>
      <c r="F23" s="389">
        <f>SUM(F18:F22)</f>
        <v>-7945.15</v>
      </c>
      <c r="G23" s="249">
        <f>SUM(G18:G22)</f>
        <v>-4965154.8500000006</v>
      </c>
      <c r="H23" s="239">
        <f t="shared" si="13"/>
        <v>21700</v>
      </c>
      <c r="I23" s="239">
        <f>SUM(I18:I22)</f>
        <v>-4951400</v>
      </c>
      <c r="J23" s="239">
        <f>SUM(J18:J22)</f>
        <v>-4973100</v>
      </c>
      <c r="K23" s="239">
        <f t="shared" ref="K23:N23" si="15">SUM(K18:K22)</f>
        <v>0</v>
      </c>
      <c r="L23" s="239">
        <f t="shared" si="15"/>
        <v>-43700</v>
      </c>
      <c r="M23" s="239">
        <f t="shared" si="15"/>
        <v>0</v>
      </c>
      <c r="N23" s="239">
        <f t="shared" si="15"/>
        <v>-5016800</v>
      </c>
      <c r="O23" s="117"/>
      <c r="P23" s="273"/>
      <c r="Q23" s="274"/>
    </row>
    <row r="24" spans="1:17" x14ac:dyDescent="0.25">
      <c r="A24" s="256"/>
      <c r="B24" s="230"/>
      <c r="C24" s="236"/>
      <c r="D24" s="236"/>
      <c r="E24" s="236"/>
      <c r="F24" s="384"/>
      <c r="G24" s="248"/>
      <c r="H24" s="236"/>
      <c r="I24" s="236"/>
      <c r="J24" s="236"/>
      <c r="K24" s="51"/>
      <c r="L24" s="51"/>
      <c r="M24" s="51"/>
      <c r="N24" s="51"/>
      <c r="O24" s="238"/>
      <c r="P24" s="271"/>
      <c r="Q24" s="272"/>
    </row>
    <row r="25" spans="1:17" x14ac:dyDescent="0.25">
      <c r="A25" s="256"/>
      <c r="B25" s="230"/>
      <c r="C25" s="236"/>
      <c r="D25" s="236"/>
      <c r="E25" s="236"/>
      <c r="F25" s="384"/>
      <c r="G25" s="248"/>
      <c r="H25" s="236"/>
      <c r="I25" s="236"/>
      <c r="J25" s="236"/>
      <c r="K25" s="51"/>
      <c r="L25" s="51"/>
      <c r="M25" s="51"/>
      <c r="N25" s="51"/>
      <c r="O25" s="238"/>
      <c r="P25" s="271"/>
      <c r="Q25" s="272"/>
    </row>
    <row r="26" spans="1:17" s="1" customFormat="1" ht="15.75" thickBot="1" x14ac:dyDescent="0.3">
      <c r="A26" s="259"/>
      <c r="B26" s="260" t="s">
        <v>37</v>
      </c>
      <c r="C26" s="240">
        <f>+C15+C23</f>
        <v>-3515100</v>
      </c>
      <c r="D26" s="240">
        <f t="shared" ref="D26:E26" si="16">+D15+D23</f>
        <v>0</v>
      </c>
      <c r="E26" s="240">
        <f t="shared" si="16"/>
        <v>-3515100</v>
      </c>
      <c r="F26" s="390">
        <f t="shared" ref="F26:H26" si="17">+F15+F23</f>
        <v>-7945.15</v>
      </c>
      <c r="G26" s="250">
        <f t="shared" si="17"/>
        <v>-3507154.8500000006</v>
      </c>
      <c r="H26" s="240">
        <f t="shared" si="17"/>
        <v>21700</v>
      </c>
      <c r="I26" s="240">
        <f>+I15+I23</f>
        <v>-3493400</v>
      </c>
      <c r="J26" s="240">
        <f>+J15+J23</f>
        <v>-3515100</v>
      </c>
      <c r="K26" s="240">
        <f t="shared" ref="K26:N26" si="18">+K15+K23</f>
        <v>0</v>
      </c>
      <c r="L26" s="240">
        <f t="shared" si="18"/>
        <v>-8700</v>
      </c>
      <c r="M26" s="240">
        <f t="shared" si="18"/>
        <v>0</v>
      </c>
      <c r="N26" s="240">
        <f t="shared" si="18"/>
        <v>-3523800</v>
      </c>
      <c r="O26" s="133"/>
      <c r="P26" s="275"/>
      <c r="Q26" s="276"/>
    </row>
    <row r="27" spans="1:17" s="85" customFormat="1" ht="12" hidden="1" x14ac:dyDescent="0.2">
      <c r="A27" s="83"/>
      <c r="B27" s="84" t="s">
        <v>758</v>
      </c>
      <c r="C27" s="82">
        <f>-3499900-C26</f>
        <v>15200</v>
      </c>
      <c r="D27" s="82"/>
      <c r="E27" s="82"/>
      <c r="F27" s="82">
        <f>SUMIF('CY Ledger'!H:H,"12001",'CY Ledger'!C:C)-F26+60</f>
        <v>60</v>
      </c>
      <c r="G27" s="82"/>
      <c r="H27" s="82"/>
      <c r="I27" s="82"/>
      <c r="J27" s="82"/>
      <c r="K27" s="82"/>
      <c r="L27" s="82"/>
      <c r="M27" s="82"/>
      <c r="N27" s="82"/>
      <c r="P27" s="277"/>
      <c r="Q27" s="277"/>
    </row>
    <row r="28" spans="1:17" s="85" customFormat="1" ht="12" x14ac:dyDescent="0.2">
      <c r="A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P28" s="277"/>
      <c r="Q28" s="277"/>
    </row>
    <row r="30" spans="1:17" x14ac:dyDescent="0.25">
      <c r="O30" t="s">
        <v>894</v>
      </c>
    </row>
  </sheetData>
  <mergeCells count="4">
    <mergeCell ref="Q5:Q7"/>
    <mergeCell ref="A1:B1"/>
    <mergeCell ref="P5:P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zoomScale="85" zoomScaleNormal="85" workbookViewId="0">
      <pane xSplit="2" ySplit="7" topLeftCell="C36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B61" sqref="B61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9" width="9.5703125" style="7" hidden="1" customWidth="1"/>
    <col min="10" max="10" width="11.85546875" style="7" hidden="1" customWidth="1"/>
    <col min="11" max="11" width="9.5703125" style="7" hidden="1" customWidth="1"/>
    <col min="12" max="12" width="11.85546875" style="7" hidden="1" customWidth="1"/>
    <col min="13" max="13" width="9.5703125" style="7" hidden="1" customWidth="1"/>
    <col min="14" max="14" width="9.5703125" style="7" customWidth="1"/>
    <col min="15" max="15" width="51.28515625" customWidth="1"/>
    <col min="16" max="16" width="4.85546875" hidden="1" customWidth="1"/>
    <col min="17" max="21" width="3.85546875" style="206" customWidth="1"/>
    <col min="22" max="22" width="5.7109375" style="208" hidden="1" customWidth="1"/>
    <col min="23" max="23" width="9.42578125" style="208" hidden="1" customWidth="1"/>
  </cols>
  <sheetData>
    <row r="1" spans="1:23" x14ac:dyDescent="0.25">
      <c r="A1" s="487"/>
      <c r="B1" s="487"/>
    </row>
    <row r="2" spans="1:23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3" ht="33" customHeight="1" x14ac:dyDescent="0.25">
      <c r="A3" s="494" t="s">
        <v>974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6"/>
    </row>
    <row r="4" spans="1:23" ht="15.75" thickBot="1" x14ac:dyDescent="0.3">
      <c r="A4" s="360" t="s">
        <v>765</v>
      </c>
      <c r="B4" s="356" t="str">
        <f>LEFT(A9,5)</f>
        <v>12003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3" s="2" customFormat="1" ht="53.45" customHeight="1" x14ac:dyDescent="0.25">
      <c r="A5" s="251" t="s">
        <v>3</v>
      </c>
      <c r="B5" s="231" t="s">
        <v>4</v>
      </c>
      <c r="C5" s="234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233" t="s">
        <v>951</v>
      </c>
      <c r="I5" s="234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231" t="s">
        <v>12</v>
      </c>
      <c r="Q5" s="221"/>
      <c r="R5" s="221"/>
      <c r="S5" s="221"/>
      <c r="T5" s="221"/>
      <c r="U5" s="221"/>
      <c r="V5" s="488" t="s">
        <v>933</v>
      </c>
      <c r="W5" s="484" t="s">
        <v>934</v>
      </c>
    </row>
    <row r="6" spans="1:23" x14ac:dyDescent="0.25">
      <c r="A6" s="252"/>
      <c r="B6" s="232"/>
      <c r="C6" s="235"/>
      <c r="D6" s="245"/>
      <c r="E6" s="245"/>
      <c r="F6" s="382"/>
      <c r="G6" s="382"/>
      <c r="H6" s="235"/>
      <c r="I6" s="235"/>
      <c r="J6" s="48"/>
      <c r="K6" s="48"/>
      <c r="L6" s="48"/>
      <c r="M6" s="48"/>
      <c r="N6" s="48"/>
      <c r="O6" s="232"/>
      <c r="V6" s="489"/>
      <c r="W6" s="485"/>
    </row>
    <row r="7" spans="1:23" s="3" customFormat="1" ht="33.75" thickBot="1" x14ac:dyDescent="0.3">
      <c r="A7" s="253"/>
      <c r="B7" s="243"/>
      <c r="C7" s="242" t="s">
        <v>11</v>
      </c>
      <c r="D7" s="246" t="s">
        <v>11</v>
      </c>
      <c r="E7" s="246" t="s">
        <v>11</v>
      </c>
      <c r="F7" s="383" t="s">
        <v>11</v>
      </c>
      <c r="G7" s="383"/>
      <c r="H7" s="242" t="s">
        <v>11</v>
      </c>
      <c r="I7" s="242" t="s">
        <v>11</v>
      </c>
      <c r="J7" s="49" t="s">
        <v>11</v>
      </c>
      <c r="K7" s="49" t="s">
        <v>11</v>
      </c>
      <c r="L7" s="49" t="s">
        <v>11</v>
      </c>
      <c r="M7" s="49" t="s">
        <v>11</v>
      </c>
      <c r="N7" s="49" t="s">
        <v>11</v>
      </c>
      <c r="O7" s="243"/>
      <c r="P7" s="155" t="s">
        <v>915</v>
      </c>
      <c r="Q7" s="155"/>
      <c r="R7" s="155"/>
      <c r="S7" s="155"/>
      <c r="T7" s="155"/>
      <c r="U7" s="155"/>
      <c r="V7" s="490"/>
      <c r="W7" s="486"/>
    </row>
    <row r="8" spans="1:23" x14ac:dyDescent="0.25">
      <c r="A8" s="254"/>
      <c r="B8" s="255" t="s">
        <v>954</v>
      </c>
      <c r="C8" s="241"/>
      <c r="D8" s="247"/>
      <c r="E8" s="247"/>
      <c r="F8" s="385"/>
      <c r="G8" s="385"/>
      <c r="H8" s="241"/>
      <c r="I8" s="241"/>
      <c r="J8" s="50"/>
      <c r="K8" s="50"/>
      <c r="L8" s="50"/>
      <c r="M8" s="50"/>
      <c r="N8" s="50"/>
      <c r="O8" s="267"/>
      <c r="V8" s="280"/>
      <c r="W8" s="281"/>
    </row>
    <row r="9" spans="1:23" x14ac:dyDescent="0.25">
      <c r="A9" s="256">
        <v>120030100</v>
      </c>
      <c r="B9" s="238" t="s">
        <v>14</v>
      </c>
      <c r="C9" s="236">
        <f>SUMIF('CY Ledger'!A:A,'12003'!A9,'CY Ledger'!D:D)</f>
        <v>350700</v>
      </c>
      <c r="D9" s="248"/>
      <c r="E9" s="248">
        <f t="shared" ref="E9:E13" si="0">+C9+D9</f>
        <v>350700</v>
      </c>
      <c r="F9" s="384">
        <f>SUMIF('CY Ledger'!A:A,'12003'!A9,'CY Ledger'!C:C)</f>
        <v>209667.4</v>
      </c>
      <c r="G9" s="384">
        <f t="shared" ref="G9:G13" si="1">+E9-F9</f>
        <v>141032.6</v>
      </c>
      <c r="H9" s="236">
        <f>-7700</f>
        <v>-7700</v>
      </c>
      <c r="I9" s="137">
        <f t="shared" ref="I9:I13" si="2">+E9+H9</f>
        <v>343000</v>
      </c>
      <c r="J9" s="135">
        <f>+C9</f>
        <v>350700</v>
      </c>
      <c r="K9" s="135"/>
      <c r="L9" s="135">
        <f>7000+3600</f>
        <v>10600</v>
      </c>
      <c r="M9" s="135"/>
      <c r="N9" s="135">
        <f>SUM(J9:M9)</f>
        <v>361300</v>
      </c>
      <c r="O9" s="238" t="s">
        <v>1788</v>
      </c>
      <c r="P9" s="7" t="e">
        <f>SUMIF('CY Ledger'!A:A,'12003'!A9,'CY Ledger'!E:E)-#REF!</f>
        <v>#REF!</v>
      </c>
      <c r="Q9" s="7"/>
      <c r="R9" s="7"/>
      <c r="S9" s="7"/>
      <c r="T9" s="7"/>
      <c r="U9" s="7"/>
      <c r="V9" s="271" t="s">
        <v>938</v>
      </c>
      <c r="W9" s="272" t="s">
        <v>936</v>
      </c>
    </row>
    <row r="10" spans="1:23" s="206" customFormat="1" ht="30.75" customHeight="1" x14ac:dyDescent="0.25">
      <c r="A10" s="256">
        <v>120030200</v>
      </c>
      <c r="B10" s="238" t="s">
        <v>15</v>
      </c>
      <c r="C10" s="236">
        <f>SUMIF('CY Ledger'!A:A,'12003'!A10,'CY Ledger'!D:D)</f>
        <v>60000</v>
      </c>
      <c r="D10" s="248"/>
      <c r="E10" s="248">
        <f t="shared" si="0"/>
        <v>60000</v>
      </c>
      <c r="F10" s="384">
        <f>SUMIF('CY Ledger'!A:A,'12003'!A10,'CY Ledger'!C:C)+'13901'!F10</f>
        <v>97876.34</v>
      </c>
      <c r="G10" s="384">
        <f t="shared" si="1"/>
        <v>-37876.339999999997</v>
      </c>
      <c r="H10" s="236">
        <v>49000</v>
      </c>
      <c r="I10" s="137">
        <f t="shared" si="2"/>
        <v>109000</v>
      </c>
      <c r="J10" s="135">
        <f t="shared" ref="J10:J13" si="3">+C10</f>
        <v>60000</v>
      </c>
      <c r="K10" s="135"/>
      <c r="L10" s="135"/>
      <c r="M10" s="135"/>
      <c r="N10" s="135">
        <f t="shared" ref="N10:N13" si="4">SUM(J10:M10)</f>
        <v>60000</v>
      </c>
      <c r="O10" s="463" t="s">
        <v>1789</v>
      </c>
      <c r="P10" s="7" t="e">
        <f>SUMIF('CY Ledger'!A:A,'12003'!A10,'CY Ledger'!E:E)-#REF!</f>
        <v>#REF!</v>
      </c>
      <c r="Q10" s="7"/>
      <c r="R10" s="7"/>
      <c r="S10" s="7"/>
      <c r="T10" s="7"/>
      <c r="U10" s="7"/>
      <c r="V10" s="271" t="s">
        <v>888</v>
      </c>
      <c r="W10" s="272" t="s">
        <v>888</v>
      </c>
    </row>
    <row r="11" spans="1:23" hidden="1" x14ac:dyDescent="0.25">
      <c r="A11" s="256">
        <v>120030800</v>
      </c>
      <c r="B11" s="238" t="s">
        <v>16</v>
      </c>
      <c r="C11" s="236">
        <f>SUMIF('CY Ledger'!A:A,'12003'!A11,'CY Ledger'!D:D)</f>
        <v>0</v>
      </c>
      <c r="D11" s="143"/>
      <c r="E11" s="143">
        <f t="shared" si="0"/>
        <v>0</v>
      </c>
      <c r="F11" s="384">
        <f>SUMIF('CY Ledger'!A:A,'12003'!A11,'CY Ledger'!C:C)</f>
        <v>0</v>
      </c>
      <c r="G11" s="384">
        <f t="shared" si="1"/>
        <v>0</v>
      </c>
      <c r="H11" s="137"/>
      <c r="I11" s="137">
        <f t="shared" si="2"/>
        <v>0</v>
      </c>
      <c r="J11" s="135">
        <f t="shared" si="3"/>
        <v>0</v>
      </c>
      <c r="K11" s="135"/>
      <c r="L11" s="135"/>
      <c r="M11" s="135"/>
      <c r="N11" s="135">
        <f t="shared" si="4"/>
        <v>0</v>
      </c>
      <c r="O11" s="238"/>
      <c r="P11" s="7" t="e">
        <f>SUMIF('CY Ledger'!A:A,'12003'!A11,'CY Ledger'!E:E)-#REF!</f>
        <v>#REF!</v>
      </c>
      <c r="Q11" s="7"/>
      <c r="R11" s="7"/>
      <c r="S11" s="7"/>
      <c r="T11" s="7"/>
      <c r="U11" s="7"/>
      <c r="V11" s="271" t="s">
        <v>888</v>
      </c>
      <c r="W11" s="272" t="s">
        <v>888</v>
      </c>
    </row>
    <row r="12" spans="1:23" x14ac:dyDescent="0.25">
      <c r="A12" s="256">
        <v>120030930</v>
      </c>
      <c r="B12" s="238" t="s">
        <v>17</v>
      </c>
      <c r="C12" s="236">
        <f>SUMIF('CY Ledger'!A:A,'12003'!A12,'CY Ledger'!D:D)</f>
        <v>2600</v>
      </c>
      <c r="D12" s="248"/>
      <c r="E12" s="248">
        <f t="shared" si="0"/>
        <v>2600</v>
      </c>
      <c r="F12" s="384">
        <f>SUMIF('CY Ledger'!A:A,'12003'!A12,'CY Ledger'!C:C)</f>
        <v>124.5</v>
      </c>
      <c r="G12" s="384">
        <f t="shared" si="1"/>
        <v>2475.5</v>
      </c>
      <c r="H12" s="236">
        <v>-1600</v>
      </c>
      <c r="I12" s="137">
        <f t="shared" si="2"/>
        <v>1000</v>
      </c>
      <c r="J12" s="135">
        <f t="shared" si="3"/>
        <v>2600</v>
      </c>
      <c r="K12" s="135"/>
      <c r="L12" s="135"/>
      <c r="M12" s="135"/>
      <c r="N12" s="135">
        <f t="shared" si="4"/>
        <v>2600</v>
      </c>
      <c r="O12" s="238"/>
      <c r="P12" s="7" t="e">
        <f>SUMIF('CY Ledger'!A:A,'12003'!A12,'CY Ledger'!E:E)-#REF!</f>
        <v>#REF!</v>
      </c>
      <c r="Q12" s="7"/>
      <c r="R12" s="7"/>
      <c r="S12" s="7"/>
      <c r="T12" s="7"/>
      <c r="U12" s="7"/>
      <c r="V12" s="271" t="s">
        <v>935</v>
      </c>
      <c r="W12" s="272" t="s">
        <v>935</v>
      </c>
    </row>
    <row r="13" spans="1:23" x14ac:dyDescent="0.25">
      <c r="A13" s="256">
        <v>120030975</v>
      </c>
      <c r="B13" s="238" t="s">
        <v>759</v>
      </c>
      <c r="C13" s="236">
        <f>SUMIF('CY Ledger'!A:A,'12003'!A13,'CY Ledger'!D:D)</f>
        <v>600</v>
      </c>
      <c r="D13" s="248"/>
      <c r="E13" s="248">
        <f t="shared" si="0"/>
        <v>600</v>
      </c>
      <c r="F13" s="384">
        <f>SUMIF('CY Ledger'!A:A,'12003'!A13,'CY Ledger'!C:C)</f>
        <v>126</v>
      </c>
      <c r="G13" s="384">
        <f t="shared" si="1"/>
        <v>474</v>
      </c>
      <c r="H13" s="236"/>
      <c r="I13" s="137">
        <f t="shared" si="2"/>
        <v>600</v>
      </c>
      <c r="J13" s="135">
        <f t="shared" si="3"/>
        <v>600</v>
      </c>
      <c r="K13" s="135"/>
      <c r="L13" s="135"/>
      <c r="M13" s="135"/>
      <c r="N13" s="135">
        <f t="shared" si="4"/>
        <v>600</v>
      </c>
      <c r="O13" s="238" t="s">
        <v>1766</v>
      </c>
      <c r="P13" s="7" t="e">
        <f>SUMIF('CY Ledger'!A:A,'12003'!A13,'CY Ledger'!E:E)-#REF!</f>
        <v>#REF!</v>
      </c>
      <c r="Q13" s="7"/>
      <c r="R13" s="7"/>
      <c r="S13" s="7"/>
      <c r="T13" s="7"/>
      <c r="U13" s="7"/>
      <c r="V13" s="271" t="s">
        <v>935</v>
      </c>
      <c r="W13" s="272" t="s">
        <v>935</v>
      </c>
    </row>
    <row r="14" spans="1:23" s="207" customFormat="1" x14ac:dyDescent="0.25">
      <c r="A14" s="257"/>
      <c r="B14" s="117" t="s">
        <v>955</v>
      </c>
      <c r="C14" s="239">
        <f t="shared" ref="C14:N14" si="5">SUM(C9:C13)</f>
        <v>413900</v>
      </c>
      <c r="D14" s="239">
        <f t="shared" si="5"/>
        <v>0</v>
      </c>
      <c r="E14" s="239">
        <f t="shared" si="5"/>
        <v>413900</v>
      </c>
      <c r="F14" s="386">
        <f t="shared" si="5"/>
        <v>307794.24</v>
      </c>
      <c r="G14" s="386">
        <f t="shared" si="5"/>
        <v>106105.76000000001</v>
      </c>
      <c r="H14" s="239">
        <f t="shared" si="5"/>
        <v>39700</v>
      </c>
      <c r="I14" s="239">
        <f t="shared" si="5"/>
        <v>453600</v>
      </c>
      <c r="J14" s="239">
        <f t="shared" si="5"/>
        <v>413900</v>
      </c>
      <c r="K14" s="239">
        <f t="shared" si="5"/>
        <v>0</v>
      </c>
      <c r="L14" s="239">
        <f t="shared" si="5"/>
        <v>10600</v>
      </c>
      <c r="M14" s="239">
        <f t="shared" si="5"/>
        <v>0</v>
      </c>
      <c r="N14" s="239">
        <f t="shared" si="5"/>
        <v>424500</v>
      </c>
      <c r="O14" s="117"/>
      <c r="P14" s="355"/>
      <c r="Q14" s="355"/>
      <c r="R14" s="355"/>
      <c r="S14" s="355"/>
      <c r="T14" s="355"/>
      <c r="U14" s="355"/>
      <c r="V14" s="273"/>
      <c r="W14" s="274"/>
    </row>
    <row r="15" spans="1:23" s="206" customFormat="1" x14ac:dyDescent="0.25">
      <c r="A15" s="256"/>
      <c r="B15" s="238"/>
      <c r="C15" s="236"/>
      <c r="D15" s="248"/>
      <c r="E15" s="248"/>
      <c r="F15" s="384"/>
      <c r="G15" s="384"/>
      <c r="H15" s="236"/>
      <c r="I15" s="137"/>
      <c r="J15" s="135"/>
      <c r="K15" s="135"/>
      <c r="L15" s="135"/>
      <c r="M15" s="135"/>
      <c r="N15" s="135"/>
      <c r="O15" s="238"/>
      <c r="P15" s="7"/>
      <c r="Q15" s="7"/>
      <c r="R15" s="7"/>
      <c r="S15" s="7"/>
      <c r="T15" s="7"/>
      <c r="U15" s="7"/>
      <c r="V15" s="271"/>
      <c r="W15" s="272"/>
    </row>
    <row r="16" spans="1:23" s="206" customFormat="1" x14ac:dyDescent="0.25">
      <c r="A16" s="256"/>
      <c r="B16" s="117" t="s">
        <v>962</v>
      </c>
      <c r="C16" s="236"/>
      <c r="D16" s="248"/>
      <c r="E16" s="248"/>
      <c r="F16" s="384"/>
      <c r="G16" s="384"/>
      <c r="H16" s="236"/>
      <c r="I16" s="137"/>
      <c r="J16" s="135"/>
      <c r="K16" s="135"/>
      <c r="L16" s="135"/>
      <c r="M16" s="135"/>
      <c r="N16" s="135"/>
      <c r="O16" s="238"/>
      <c r="P16" s="7"/>
      <c r="Q16" s="7"/>
      <c r="R16" s="7"/>
      <c r="S16" s="7"/>
      <c r="T16" s="7"/>
      <c r="U16" s="7"/>
      <c r="V16" s="271"/>
      <c r="W16" s="272"/>
    </row>
    <row r="17" spans="1:23" s="379" customFormat="1" hidden="1" x14ac:dyDescent="0.25">
      <c r="A17" s="256">
        <v>120031600</v>
      </c>
      <c r="B17" s="238" t="s">
        <v>1010</v>
      </c>
      <c r="C17" s="236">
        <v>0</v>
      </c>
      <c r="D17" s="248"/>
      <c r="E17" s="248">
        <f>+C17+D17</f>
        <v>0</v>
      </c>
      <c r="F17" s="384">
        <f>SUMIF('CY Ledger'!A:A,'12003'!A17,'CY Ledger'!C:C)</f>
        <v>0</v>
      </c>
      <c r="G17" s="384">
        <f t="shared" ref="G17:G18" si="6">+E17-F17</f>
        <v>0</v>
      </c>
      <c r="H17" s="236"/>
      <c r="I17" s="137">
        <f t="shared" ref="I17:I18" si="7">+E17+H17</f>
        <v>0</v>
      </c>
      <c r="J17" s="135">
        <f t="shared" ref="J17:J18" si="8">+C17</f>
        <v>0</v>
      </c>
      <c r="K17" s="135"/>
      <c r="L17" s="452"/>
      <c r="M17" s="135"/>
      <c r="N17" s="135">
        <f>SUM(J17:M17)</f>
        <v>0</v>
      </c>
      <c r="O17" s="238"/>
      <c r="P17" s="7"/>
      <c r="Q17" s="7"/>
      <c r="R17" s="7"/>
      <c r="S17" s="7"/>
      <c r="T17" s="7"/>
      <c r="U17" s="7"/>
      <c r="V17" s="271"/>
      <c r="W17" s="272"/>
    </row>
    <row r="18" spans="1:23" x14ac:dyDescent="0.25">
      <c r="A18" s="256">
        <v>120031640</v>
      </c>
      <c r="B18" s="238" t="s">
        <v>18</v>
      </c>
      <c r="C18" s="236">
        <v>1200</v>
      </c>
      <c r="D18" s="248"/>
      <c r="E18" s="248">
        <f>+C18+D18</f>
        <v>1200</v>
      </c>
      <c r="F18" s="384">
        <f>SUMIF('CY Ledger'!A:A,'12003'!A18,'CY Ledger'!C:C)</f>
        <v>0</v>
      </c>
      <c r="G18" s="384">
        <f t="shared" si="6"/>
        <v>1200</v>
      </c>
      <c r="H18" s="236"/>
      <c r="I18" s="137">
        <f t="shared" si="7"/>
        <v>1200</v>
      </c>
      <c r="J18" s="135">
        <f t="shared" si="8"/>
        <v>1200</v>
      </c>
      <c r="K18" s="135"/>
      <c r="L18" s="135"/>
      <c r="M18" s="135"/>
      <c r="N18" s="135">
        <f>SUM(J18:M18)</f>
        <v>1200</v>
      </c>
      <c r="O18" s="238"/>
      <c r="P18" s="7" t="e">
        <f>SUMIF('CY Ledger'!A:A,'12003'!A18,'CY Ledger'!E:E)-#REF!</f>
        <v>#REF!</v>
      </c>
      <c r="Q18" s="7"/>
      <c r="R18" s="7"/>
      <c r="S18" s="7"/>
      <c r="T18" s="7"/>
      <c r="U18" s="7"/>
      <c r="V18" s="271" t="s">
        <v>937</v>
      </c>
      <c r="W18" s="272" t="s">
        <v>937</v>
      </c>
    </row>
    <row r="19" spans="1:23" s="207" customFormat="1" x14ac:dyDescent="0.25">
      <c r="A19" s="257"/>
      <c r="B19" s="117" t="s">
        <v>955</v>
      </c>
      <c r="C19" s="239">
        <f>SUM(C17:C18)</f>
        <v>1200</v>
      </c>
      <c r="D19" s="239">
        <f t="shared" ref="D19:H19" si="9">SUM(D17:D18)</f>
        <v>0</v>
      </c>
      <c r="E19" s="239">
        <f t="shared" si="9"/>
        <v>1200</v>
      </c>
      <c r="F19" s="389">
        <f t="shared" si="9"/>
        <v>0</v>
      </c>
      <c r="G19" s="389">
        <f t="shared" si="9"/>
        <v>1200</v>
      </c>
      <c r="H19" s="239">
        <f t="shared" si="9"/>
        <v>0</v>
      </c>
      <c r="I19" s="139">
        <f>SUM(I17:I18)</f>
        <v>1200</v>
      </c>
      <c r="J19" s="134">
        <f t="shared" ref="J19:N19" si="10">SUM(J17:J18)</f>
        <v>1200</v>
      </c>
      <c r="K19" s="134">
        <f t="shared" si="10"/>
        <v>0</v>
      </c>
      <c r="L19" s="134">
        <f t="shared" si="10"/>
        <v>0</v>
      </c>
      <c r="M19" s="134">
        <f t="shared" si="10"/>
        <v>0</v>
      </c>
      <c r="N19" s="134">
        <f t="shared" si="10"/>
        <v>1200</v>
      </c>
      <c r="O19" s="117"/>
      <c r="P19" s="355"/>
      <c r="Q19" s="355"/>
      <c r="R19" s="355"/>
      <c r="S19" s="355"/>
      <c r="T19" s="355"/>
      <c r="U19" s="355"/>
      <c r="V19" s="273"/>
      <c r="W19" s="274"/>
    </row>
    <row r="20" spans="1:23" s="206" customFormat="1" x14ac:dyDescent="0.25">
      <c r="A20" s="256"/>
      <c r="B20" s="238"/>
      <c r="C20" s="135"/>
      <c r="D20" s="135"/>
      <c r="E20" s="135"/>
      <c r="F20" s="391"/>
      <c r="G20" s="391"/>
      <c r="H20" s="135"/>
      <c r="I20" s="135"/>
      <c r="J20" s="135"/>
      <c r="K20" s="135"/>
      <c r="L20" s="135"/>
      <c r="M20" s="135"/>
      <c r="N20" s="135"/>
      <c r="O20" s="238"/>
      <c r="P20" s="7"/>
      <c r="Q20" s="7"/>
      <c r="R20" s="7"/>
      <c r="S20" s="7"/>
      <c r="T20" s="7"/>
      <c r="U20" s="7"/>
      <c r="V20" s="271"/>
      <c r="W20" s="272"/>
    </row>
    <row r="21" spans="1:23" s="206" customFormat="1" x14ac:dyDescent="0.25">
      <c r="A21" s="256"/>
      <c r="B21" s="117" t="s">
        <v>957</v>
      </c>
      <c r="C21" s="135"/>
      <c r="D21" s="135"/>
      <c r="E21" s="135"/>
      <c r="F21" s="391"/>
      <c r="G21" s="391"/>
      <c r="H21" s="135"/>
      <c r="I21" s="135"/>
      <c r="J21" s="135"/>
      <c r="K21" s="135"/>
      <c r="L21" s="135"/>
      <c r="M21" s="135"/>
      <c r="N21" s="135"/>
      <c r="O21" s="238"/>
      <c r="P21" s="7"/>
      <c r="Q21" s="7"/>
      <c r="R21" s="7"/>
      <c r="S21" s="7"/>
      <c r="T21" s="7"/>
      <c r="U21" s="7"/>
      <c r="V21" s="271"/>
      <c r="W21" s="272"/>
    </row>
    <row r="22" spans="1:23" s="206" customFormat="1" x14ac:dyDescent="0.25">
      <c r="A22" s="256">
        <v>120032000</v>
      </c>
      <c r="B22" s="268" t="s">
        <v>805</v>
      </c>
      <c r="C22" s="236">
        <f>SUMIF('CY Ledger'!A:A,'12003'!A22,'CY Ledger'!D:D)</f>
        <v>1700</v>
      </c>
      <c r="D22" s="248"/>
      <c r="E22" s="248">
        <f t="shared" ref="E22:E31" si="11">+C22+D22</f>
        <v>1700</v>
      </c>
      <c r="F22" s="384">
        <f>SUMIF('CY Ledger'!A:A,'12003'!A22,'CY Ledger'!C:C)</f>
        <v>210</v>
      </c>
      <c r="G22" s="384">
        <f t="shared" ref="G22:G28" si="12">+E22-F22</f>
        <v>1490</v>
      </c>
      <c r="H22" s="236"/>
      <c r="I22" s="137">
        <f t="shared" ref="I22:I31" si="13">+E22+H22</f>
        <v>1700</v>
      </c>
      <c r="J22" s="135">
        <f t="shared" ref="J22:J31" si="14">+C22</f>
        <v>1700</v>
      </c>
      <c r="K22" s="135"/>
      <c r="L22" s="135"/>
      <c r="M22" s="135"/>
      <c r="N22" s="135">
        <f>SUM(J22:M22)</f>
        <v>1700</v>
      </c>
      <c r="O22" s="238"/>
      <c r="P22" s="7"/>
      <c r="Q22" s="7"/>
      <c r="R22" s="7"/>
      <c r="S22" s="7"/>
      <c r="T22" s="7"/>
      <c r="U22" s="7"/>
      <c r="V22" s="271"/>
      <c r="W22" s="272"/>
    </row>
    <row r="23" spans="1:23" x14ac:dyDescent="0.25">
      <c r="A23" s="256">
        <v>120032004</v>
      </c>
      <c r="B23" s="238" t="s">
        <v>19</v>
      </c>
      <c r="C23" s="236">
        <f>SUMIF('CY Ledger'!A:A,'12003'!A23,'CY Ledger'!D:D)</f>
        <v>29200</v>
      </c>
      <c r="D23" s="248"/>
      <c r="E23" s="248">
        <f t="shared" si="11"/>
        <v>29200</v>
      </c>
      <c r="F23" s="384">
        <f>SUMIF('CY Ledger'!A:A,'12003'!A23,'CY Ledger'!C:C)</f>
        <v>16090.25</v>
      </c>
      <c r="G23" s="384">
        <f t="shared" si="12"/>
        <v>13109.75</v>
      </c>
      <c r="H23" s="236"/>
      <c r="I23" s="137">
        <f>+E23+H23</f>
        <v>29200</v>
      </c>
      <c r="J23" s="135">
        <f t="shared" si="14"/>
        <v>29200</v>
      </c>
      <c r="K23" s="135"/>
      <c r="L23" s="135"/>
      <c r="M23" s="135"/>
      <c r="N23" s="135">
        <f>SUM(J23:M23)</f>
        <v>29200</v>
      </c>
      <c r="O23" s="447"/>
      <c r="P23" s="7" t="e">
        <f>SUMIF('CY Ledger'!A:A,'12003'!A23,'CY Ledger'!E:E)-#REF!</f>
        <v>#REF!</v>
      </c>
      <c r="Q23" s="7"/>
      <c r="R23" s="7"/>
      <c r="S23" s="7"/>
      <c r="T23" s="7"/>
      <c r="U23" s="7"/>
      <c r="V23" s="271" t="s">
        <v>935</v>
      </c>
      <c r="W23" s="272" t="s">
        <v>935</v>
      </c>
    </row>
    <row r="24" spans="1:23" x14ac:dyDescent="0.25">
      <c r="A24" s="256">
        <v>120032022</v>
      </c>
      <c r="B24" s="238" t="s">
        <v>20</v>
      </c>
      <c r="C24" s="236">
        <f>SUMIF('CY Ledger'!A:A,'12003'!A24,'CY Ledger'!D:D)</f>
        <v>2300</v>
      </c>
      <c r="D24" s="248"/>
      <c r="E24" s="248">
        <f t="shared" si="11"/>
        <v>2300</v>
      </c>
      <c r="F24" s="384">
        <f>SUMIF('CY Ledger'!A:A,'12003'!A24,'CY Ledger'!C:C)</f>
        <v>3657.53</v>
      </c>
      <c r="G24" s="384">
        <f t="shared" si="12"/>
        <v>-1357.5300000000002</v>
      </c>
      <c r="H24" s="236">
        <v>1900</v>
      </c>
      <c r="I24" s="137">
        <f>+E24+H24</f>
        <v>4200</v>
      </c>
      <c r="J24" s="135">
        <f t="shared" si="14"/>
        <v>2300</v>
      </c>
      <c r="K24" s="135"/>
      <c r="L24" s="135">
        <v>1700</v>
      </c>
      <c r="M24" s="135"/>
      <c r="N24" s="135">
        <f t="shared" ref="N24:N31" si="15">SUM(J24:M24)</f>
        <v>4000</v>
      </c>
      <c r="O24" s="447"/>
      <c r="P24" s="7" t="e">
        <f>SUMIF('CY Ledger'!A:A,'12003'!A24,'CY Ledger'!E:E)-#REF!</f>
        <v>#REF!</v>
      </c>
      <c r="Q24" s="7"/>
      <c r="R24" s="7"/>
      <c r="S24" s="7"/>
      <c r="T24" s="7"/>
      <c r="U24" s="7"/>
      <c r="V24" s="271" t="s">
        <v>935</v>
      </c>
      <c r="W24" s="272" t="s">
        <v>935</v>
      </c>
    </row>
    <row r="25" spans="1:23" x14ac:dyDescent="0.25">
      <c r="A25" s="256">
        <v>120032300</v>
      </c>
      <c r="B25" s="238" t="s">
        <v>21</v>
      </c>
      <c r="C25" s="236">
        <f>SUMIF('CY Ledger'!A:A,'12003'!A25,'CY Ledger'!D:D)</f>
        <v>1200</v>
      </c>
      <c r="D25" s="248"/>
      <c r="E25" s="248">
        <f t="shared" si="11"/>
        <v>1200</v>
      </c>
      <c r="F25" s="384">
        <f>SUMIF('CY Ledger'!A:A,'12003'!A25,'CY Ledger'!C:C)+'13901'!F18</f>
        <v>405.08</v>
      </c>
      <c r="G25" s="384">
        <f t="shared" si="12"/>
        <v>794.92000000000007</v>
      </c>
      <c r="H25" s="236"/>
      <c r="I25" s="137">
        <f t="shared" si="13"/>
        <v>1200</v>
      </c>
      <c r="J25" s="135">
        <f t="shared" si="14"/>
        <v>1200</v>
      </c>
      <c r="K25" s="135"/>
      <c r="L25" s="135"/>
      <c r="M25" s="135"/>
      <c r="N25" s="135">
        <f t="shared" si="15"/>
        <v>1200</v>
      </c>
      <c r="O25" s="238"/>
      <c r="P25" s="7" t="e">
        <f>SUMIF('CY Ledger'!A:A,'12003'!A25,'CY Ledger'!E:E)-#REF!</f>
        <v>#REF!</v>
      </c>
      <c r="Q25" s="7"/>
      <c r="R25" s="7"/>
      <c r="S25" s="7"/>
      <c r="T25" s="7"/>
      <c r="U25" s="7"/>
      <c r="V25" s="271" t="s">
        <v>935</v>
      </c>
      <c r="W25" s="272" t="s">
        <v>935</v>
      </c>
    </row>
    <row r="26" spans="1:23" s="206" customFormat="1" x14ac:dyDescent="0.25">
      <c r="A26" s="256">
        <v>120032428</v>
      </c>
      <c r="B26" s="238" t="s">
        <v>985</v>
      </c>
      <c r="C26" s="236">
        <f>SUMIF('CY Ledger'!A:A,'12003'!A26,'CY Ledger'!D:D)</f>
        <v>8500</v>
      </c>
      <c r="D26" s="248"/>
      <c r="E26" s="248">
        <f t="shared" si="11"/>
        <v>8500</v>
      </c>
      <c r="F26" s="384">
        <f>SUMIF('CY Ledger'!A:A,'12003'!A26,'CY Ledger'!C:C)</f>
        <v>0</v>
      </c>
      <c r="G26" s="384">
        <f t="shared" si="12"/>
        <v>8500</v>
      </c>
      <c r="H26" s="236"/>
      <c r="I26" s="137">
        <f t="shared" si="13"/>
        <v>8500</v>
      </c>
      <c r="J26" s="135">
        <f t="shared" si="14"/>
        <v>8500</v>
      </c>
      <c r="K26" s="135"/>
      <c r="L26" s="135">
        <v>-6000</v>
      </c>
      <c r="M26" s="135"/>
      <c r="N26" s="135">
        <f>SUM(J26:M26)</f>
        <v>2500</v>
      </c>
      <c r="O26" s="238"/>
      <c r="P26" s="7"/>
      <c r="Q26" s="7"/>
      <c r="R26" s="7"/>
      <c r="S26" s="7"/>
      <c r="T26" s="7"/>
      <c r="U26" s="7"/>
      <c r="V26" s="271"/>
      <c r="W26" s="272"/>
    </row>
    <row r="27" spans="1:23" s="206" customFormat="1" x14ac:dyDescent="0.25">
      <c r="A27" s="256">
        <v>120032429</v>
      </c>
      <c r="B27" s="238" t="s">
        <v>986</v>
      </c>
      <c r="C27" s="236">
        <f>SUMIF('CY Ledger'!A:A,'12003'!A27,'CY Ledger'!D:D)</f>
        <v>16700</v>
      </c>
      <c r="D27" s="248"/>
      <c r="E27" s="248">
        <f t="shared" si="11"/>
        <v>16700</v>
      </c>
      <c r="F27" s="384">
        <f>SUMIF('CY Ledger'!A:A,'12003'!A27,'CY Ledger'!C:C)</f>
        <v>0</v>
      </c>
      <c r="G27" s="384">
        <f t="shared" si="12"/>
        <v>16700</v>
      </c>
      <c r="H27" s="236"/>
      <c r="I27" s="137">
        <f t="shared" si="13"/>
        <v>16700</v>
      </c>
      <c r="J27" s="135">
        <f t="shared" si="14"/>
        <v>16700</v>
      </c>
      <c r="K27" s="135"/>
      <c r="L27" s="135"/>
      <c r="M27" s="135"/>
      <c r="N27" s="135">
        <f t="shared" si="15"/>
        <v>16700</v>
      </c>
      <c r="O27" s="238"/>
      <c r="P27" s="7"/>
      <c r="Q27" s="7"/>
      <c r="R27" s="7"/>
      <c r="S27" s="7"/>
      <c r="T27" s="7"/>
      <c r="U27" s="7"/>
      <c r="V27" s="271"/>
      <c r="W27" s="272"/>
    </row>
    <row r="28" spans="1:23" s="206" customFormat="1" x14ac:dyDescent="0.25">
      <c r="A28" s="256">
        <v>120032430</v>
      </c>
      <c r="B28" s="238" t="s">
        <v>950</v>
      </c>
      <c r="C28" s="236">
        <f>SUMIF('CY Ledger'!A:A,'12003'!A28,'CY Ledger'!D:D)</f>
        <v>100</v>
      </c>
      <c r="D28" s="248"/>
      <c r="E28" s="248">
        <f t="shared" si="11"/>
        <v>100</v>
      </c>
      <c r="F28" s="384">
        <f>SUMIF('CY Ledger'!A:A,'12003'!A28,'CY Ledger'!C:C)</f>
        <v>3</v>
      </c>
      <c r="G28" s="384">
        <f t="shared" si="12"/>
        <v>97</v>
      </c>
      <c r="H28" s="236"/>
      <c r="I28" s="137">
        <f t="shared" si="13"/>
        <v>100</v>
      </c>
      <c r="J28" s="135">
        <f t="shared" si="14"/>
        <v>100</v>
      </c>
      <c r="K28" s="135"/>
      <c r="L28" s="135"/>
      <c r="M28" s="135"/>
      <c r="N28" s="135">
        <f t="shared" si="15"/>
        <v>100</v>
      </c>
      <c r="O28" s="238"/>
      <c r="P28" s="7" t="e">
        <f>SUMIF('CY Ledger'!A:A,'12003'!A28,'CY Ledger'!E:E)-#REF!</f>
        <v>#REF!</v>
      </c>
      <c r="Q28" s="7"/>
      <c r="R28" s="7"/>
      <c r="S28" s="7"/>
      <c r="T28" s="7"/>
      <c r="U28" s="7"/>
      <c r="V28" s="271" t="s">
        <v>935</v>
      </c>
      <c r="W28" s="272" t="s">
        <v>937</v>
      </c>
    </row>
    <row r="29" spans="1:23" x14ac:dyDescent="0.25">
      <c r="A29" s="256">
        <v>120032432</v>
      </c>
      <c r="B29" s="238" t="s">
        <v>22</v>
      </c>
      <c r="C29" s="236">
        <f>SUMIF('CY Ledger'!A:A,'12003'!A29,'CY Ledger'!D:D)</f>
        <v>4000</v>
      </c>
      <c r="D29" s="248"/>
      <c r="E29" s="248">
        <f t="shared" si="11"/>
        <v>4000</v>
      </c>
      <c r="F29" s="384">
        <f>SUMIF('CY Ledger'!A:A,'12003'!A29,'CY Ledger'!C:C)</f>
        <v>686</v>
      </c>
      <c r="G29" s="384">
        <f>+E29-F29</f>
        <v>3314</v>
      </c>
      <c r="H29" s="236"/>
      <c r="I29" s="137">
        <f t="shared" si="13"/>
        <v>4000</v>
      </c>
      <c r="J29" s="135">
        <f t="shared" si="14"/>
        <v>4000</v>
      </c>
      <c r="K29" s="135"/>
      <c r="L29" s="135"/>
      <c r="M29" s="135"/>
      <c r="N29" s="135">
        <f t="shared" si="15"/>
        <v>4000</v>
      </c>
      <c r="O29" s="238"/>
      <c r="P29" s="7" t="e">
        <f>SUMIF('CY Ledger'!A:A,'12003'!A29,'CY Ledger'!E:E)-#REF!</f>
        <v>#REF!</v>
      </c>
      <c r="Q29" s="7"/>
      <c r="R29" s="7"/>
      <c r="S29" s="7"/>
      <c r="T29" s="7"/>
      <c r="U29" s="7"/>
      <c r="V29" s="271" t="s">
        <v>935</v>
      </c>
      <c r="W29" s="272" t="s">
        <v>935</v>
      </c>
    </row>
    <row r="30" spans="1:23" x14ac:dyDescent="0.25">
      <c r="A30" s="256">
        <v>120032456</v>
      </c>
      <c r="B30" s="238" t="s">
        <v>23</v>
      </c>
      <c r="C30" s="236">
        <f>SUMIF('CY Ledger'!A:A,'12003'!A30,'CY Ledger'!D:D)</f>
        <v>700</v>
      </c>
      <c r="D30" s="248"/>
      <c r="E30" s="248">
        <f t="shared" si="11"/>
        <v>700</v>
      </c>
      <c r="F30" s="384">
        <f>SUMIF('CY Ledger'!A:A,'12003'!A30,'CY Ledger'!C:C)</f>
        <v>0</v>
      </c>
      <c r="G30" s="384">
        <f t="shared" ref="G30:G31" si="16">+E30-F30</f>
        <v>700</v>
      </c>
      <c r="H30" s="236"/>
      <c r="I30" s="137">
        <f t="shared" si="13"/>
        <v>700</v>
      </c>
      <c r="J30" s="135">
        <f t="shared" si="14"/>
        <v>700</v>
      </c>
      <c r="K30" s="135"/>
      <c r="L30" s="135"/>
      <c r="M30" s="135"/>
      <c r="N30" s="135">
        <f t="shared" si="15"/>
        <v>700</v>
      </c>
      <c r="O30" s="238"/>
      <c r="P30" s="7" t="e">
        <f>SUMIF('CY Ledger'!A:A,'12003'!A30,'CY Ledger'!E:E)-#REF!</f>
        <v>#REF!</v>
      </c>
      <c r="Q30" s="7"/>
      <c r="R30" s="7"/>
      <c r="S30" s="7"/>
      <c r="T30" s="7"/>
      <c r="U30" s="7"/>
      <c r="V30" s="278"/>
      <c r="W30" s="282"/>
    </row>
    <row r="31" spans="1:23" s="206" customFormat="1" x14ac:dyDescent="0.25">
      <c r="A31" s="256">
        <v>120032801</v>
      </c>
      <c r="B31" s="238" t="s">
        <v>987</v>
      </c>
      <c r="C31" s="236">
        <f>SUMIF('CY Ledger'!A:A,'12003'!A31,'CY Ledger'!D:D)</f>
        <v>700</v>
      </c>
      <c r="D31" s="248"/>
      <c r="E31" s="248">
        <f t="shared" si="11"/>
        <v>700</v>
      </c>
      <c r="F31" s="384">
        <f>SUMIF('CY Ledger'!A:A,'12003'!A31,'CY Ledger'!C:C)+'13901'!F23</f>
        <v>275</v>
      </c>
      <c r="G31" s="384">
        <f t="shared" si="16"/>
        <v>425</v>
      </c>
      <c r="H31" s="236"/>
      <c r="I31" s="137">
        <f t="shared" si="13"/>
        <v>700</v>
      </c>
      <c r="J31" s="135">
        <f t="shared" si="14"/>
        <v>700</v>
      </c>
      <c r="K31" s="135"/>
      <c r="L31" s="135"/>
      <c r="M31" s="135"/>
      <c r="N31" s="135">
        <f t="shared" si="15"/>
        <v>700</v>
      </c>
      <c r="O31" s="238"/>
      <c r="P31" s="7"/>
      <c r="Q31" s="7"/>
      <c r="R31" s="7"/>
      <c r="S31" s="7"/>
      <c r="T31" s="7"/>
      <c r="U31" s="7"/>
      <c r="V31" s="271"/>
      <c r="W31" s="272"/>
    </row>
    <row r="32" spans="1:23" s="207" customFormat="1" x14ac:dyDescent="0.25">
      <c r="A32" s="257"/>
      <c r="B32" s="117" t="s">
        <v>955</v>
      </c>
      <c r="C32" s="239">
        <f t="shared" ref="C32:M32" si="17">SUM(C22:C31)</f>
        <v>65100</v>
      </c>
      <c r="D32" s="239">
        <f t="shared" si="17"/>
        <v>0</v>
      </c>
      <c r="E32" s="239">
        <f t="shared" si="17"/>
        <v>65100</v>
      </c>
      <c r="F32" s="386">
        <f t="shared" si="17"/>
        <v>21326.86</v>
      </c>
      <c r="G32" s="386">
        <f t="shared" si="17"/>
        <v>43773.14</v>
      </c>
      <c r="H32" s="239">
        <f t="shared" si="17"/>
        <v>1900</v>
      </c>
      <c r="I32" s="239">
        <f t="shared" si="17"/>
        <v>67000</v>
      </c>
      <c r="J32" s="239">
        <f t="shared" si="17"/>
        <v>65100</v>
      </c>
      <c r="K32" s="239">
        <f t="shared" si="17"/>
        <v>0</v>
      </c>
      <c r="L32" s="239">
        <f t="shared" si="17"/>
        <v>-4300</v>
      </c>
      <c r="M32" s="239">
        <f t="shared" si="17"/>
        <v>0</v>
      </c>
      <c r="N32" s="239">
        <f>SUM(N22:N31)</f>
        <v>60800</v>
      </c>
      <c r="O32" s="117"/>
      <c r="P32" s="355"/>
      <c r="Q32" s="355"/>
      <c r="R32" s="355"/>
      <c r="S32" s="355"/>
      <c r="T32" s="355"/>
      <c r="U32" s="355"/>
      <c r="V32" s="273"/>
      <c r="W32" s="274"/>
    </row>
    <row r="33" spans="1:23" s="206" customFormat="1" x14ac:dyDescent="0.25">
      <c r="A33" s="256"/>
      <c r="B33" s="238"/>
      <c r="C33" s="236"/>
      <c r="D33" s="248"/>
      <c r="E33" s="248"/>
      <c r="F33" s="384"/>
      <c r="G33" s="384"/>
      <c r="H33" s="236"/>
      <c r="I33" s="137"/>
      <c r="J33" s="135"/>
      <c r="K33" s="135"/>
      <c r="L33" s="135"/>
      <c r="M33" s="135"/>
      <c r="N33" s="135"/>
      <c r="O33" s="238"/>
      <c r="P33" s="7"/>
      <c r="Q33" s="7"/>
      <c r="R33" s="7"/>
      <c r="S33" s="7"/>
      <c r="T33" s="7"/>
      <c r="U33" s="7"/>
      <c r="V33" s="271"/>
      <c r="W33" s="272"/>
    </row>
    <row r="34" spans="1:23" s="206" customFormat="1" x14ac:dyDescent="0.25">
      <c r="A34" s="256"/>
      <c r="B34" s="117" t="s">
        <v>956</v>
      </c>
      <c r="C34" s="236"/>
      <c r="D34" s="248"/>
      <c r="E34" s="248"/>
      <c r="F34" s="384"/>
      <c r="G34" s="384"/>
      <c r="H34" s="236"/>
      <c r="I34" s="137"/>
      <c r="J34" s="135"/>
      <c r="K34" s="135"/>
      <c r="L34" s="135"/>
      <c r="M34" s="135"/>
      <c r="N34" s="135"/>
      <c r="O34" s="238"/>
      <c r="P34" s="7"/>
      <c r="Q34" s="7"/>
      <c r="R34" s="7"/>
      <c r="S34" s="7"/>
      <c r="T34" s="7"/>
      <c r="U34" s="7"/>
      <c r="V34" s="271"/>
      <c r="W34" s="272"/>
    </row>
    <row r="35" spans="1:23" s="379" customFormat="1" hidden="1" x14ac:dyDescent="0.25">
      <c r="A35" s="256">
        <v>120035007</v>
      </c>
      <c r="B35" s="238" t="s">
        <v>1012</v>
      </c>
      <c r="C35" s="236">
        <f>SUMIF('CY Ledger'!A:A,'12003'!A35,'CY Ledger'!D:D)</f>
        <v>0</v>
      </c>
      <c r="D35" s="248"/>
      <c r="E35" s="248">
        <f>+C35+D35</f>
        <v>0</v>
      </c>
      <c r="F35" s="384">
        <f>SUMIF('CY Ledger'!A:A,'12003'!A35,'CY Ledger'!C:C)</f>
        <v>0</v>
      </c>
      <c r="G35" s="384">
        <f t="shared" ref="G35:G38" si="18">+E35-F35</f>
        <v>0</v>
      </c>
      <c r="H35" s="236"/>
      <c r="I35" s="137">
        <f t="shared" ref="I35:I38" si="19">+E35+H35</f>
        <v>0</v>
      </c>
      <c r="J35" s="135">
        <f t="shared" ref="J35:J38" si="20">+C35</f>
        <v>0</v>
      </c>
      <c r="K35" s="135"/>
      <c r="L35" s="135"/>
      <c r="M35" s="135"/>
      <c r="N35" s="135">
        <f t="shared" ref="N35:N38" si="21">SUM(J35:M35)</f>
        <v>0</v>
      </c>
      <c r="O35" s="238"/>
      <c r="P35" s="7"/>
      <c r="Q35" s="7"/>
      <c r="R35" s="7"/>
      <c r="S35" s="7"/>
      <c r="T35" s="7"/>
      <c r="U35" s="7"/>
      <c r="V35" s="271"/>
      <c r="W35" s="272"/>
    </row>
    <row r="36" spans="1:23" x14ac:dyDescent="0.25">
      <c r="A36" s="256">
        <v>120035146</v>
      </c>
      <c r="B36" s="238" t="s">
        <v>25</v>
      </c>
      <c r="C36" s="236">
        <f>SUMIF('CY Ledger'!A:A,'12003'!A36,'CY Ledger'!D:D)</f>
        <v>5600</v>
      </c>
      <c r="D36" s="248"/>
      <c r="E36" s="248">
        <f>+C36+D36</f>
        <v>5600</v>
      </c>
      <c r="F36" s="384">
        <f>SUMIF('CY Ledger'!A:A,'12003'!A36,'CY Ledger'!C:C)</f>
        <v>0</v>
      </c>
      <c r="G36" s="384">
        <f t="shared" si="18"/>
        <v>5600</v>
      </c>
      <c r="H36" s="236"/>
      <c r="I36" s="137">
        <f t="shared" si="19"/>
        <v>5600</v>
      </c>
      <c r="J36" s="135">
        <f t="shared" si="20"/>
        <v>5600</v>
      </c>
      <c r="K36" s="135"/>
      <c r="L36" s="135"/>
      <c r="M36" s="135"/>
      <c r="N36" s="135">
        <f t="shared" si="21"/>
        <v>5600</v>
      </c>
      <c r="O36" s="238"/>
      <c r="P36" s="7" t="e">
        <f>SUMIF('CY Ledger'!A:A,'12003'!A36,'CY Ledger'!E:E)-#REF!</f>
        <v>#REF!</v>
      </c>
      <c r="Q36" s="7"/>
      <c r="R36" s="7"/>
      <c r="S36" s="7"/>
      <c r="T36" s="7"/>
      <c r="U36" s="7"/>
      <c r="V36" s="271" t="s">
        <v>935</v>
      </c>
      <c r="W36" s="272" t="s">
        <v>935</v>
      </c>
    </row>
    <row r="37" spans="1:23" x14ac:dyDescent="0.25">
      <c r="A37" s="256">
        <v>120035157</v>
      </c>
      <c r="B37" s="238" t="s">
        <v>26</v>
      </c>
      <c r="C37" s="236">
        <f>SUMIF('CY Ledger'!A:A,'12003'!A37,'CY Ledger'!D:D)</f>
        <v>3000</v>
      </c>
      <c r="D37" s="248"/>
      <c r="E37" s="248">
        <f>+C37+D37</f>
        <v>3000</v>
      </c>
      <c r="F37" s="384">
        <f>SUMIF('CY Ledger'!A:A,'12003'!A37,'CY Ledger'!C:C)</f>
        <v>230.69</v>
      </c>
      <c r="G37" s="384">
        <f t="shared" si="18"/>
        <v>2769.31</v>
      </c>
      <c r="H37" s="236"/>
      <c r="I37" s="137">
        <f t="shared" si="19"/>
        <v>3000</v>
      </c>
      <c r="J37" s="135">
        <f t="shared" si="20"/>
        <v>3000</v>
      </c>
      <c r="K37" s="135"/>
      <c r="L37" s="135"/>
      <c r="M37" s="135"/>
      <c r="N37" s="135">
        <f t="shared" si="21"/>
        <v>3000</v>
      </c>
      <c r="O37" s="238"/>
      <c r="P37" s="7" t="e">
        <f>SUMIF('CY Ledger'!A:A,'12003'!A37,'CY Ledger'!E:E)-#REF!</f>
        <v>#REF!</v>
      </c>
      <c r="Q37" s="7"/>
      <c r="R37" s="7"/>
      <c r="S37" s="7"/>
      <c r="T37" s="7"/>
      <c r="U37" s="7"/>
      <c r="V37" s="271" t="s">
        <v>935</v>
      </c>
      <c r="W37" s="272" t="s">
        <v>935</v>
      </c>
    </row>
    <row r="38" spans="1:23" x14ac:dyDescent="0.25">
      <c r="A38" s="256">
        <v>120035158</v>
      </c>
      <c r="B38" s="238" t="s">
        <v>893</v>
      </c>
      <c r="C38" s="236">
        <f>SUMIF('CY Ledger'!A:A,'12003'!A38,'CY Ledger'!D:D)</f>
        <v>2500</v>
      </c>
      <c r="D38" s="248"/>
      <c r="E38" s="248">
        <f>+C38+D38</f>
        <v>2500</v>
      </c>
      <c r="F38" s="384">
        <f>SUMIF('CY Ledger'!A:A,'12003'!A38,'CY Ledger'!C:C)</f>
        <v>0</v>
      </c>
      <c r="G38" s="384">
        <f t="shared" si="18"/>
        <v>2500</v>
      </c>
      <c r="H38" s="236"/>
      <c r="I38" s="137">
        <f t="shared" si="19"/>
        <v>2500</v>
      </c>
      <c r="J38" s="135">
        <f t="shared" si="20"/>
        <v>2500</v>
      </c>
      <c r="K38" s="135"/>
      <c r="L38" s="135"/>
      <c r="M38" s="135"/>
      <c r="N38" s="135">
        <f t="shared" si="21"/>
        <v>2500</v>
      </c>
      <c r="O38" s="238"/>
      <c r="P38" s="7" t="e">
        <f>SUMIF('CY Ledger'!A:A,'12003'!A38,'CY Ledger'!E:E)-#REF!</f>
        <v>#REF!</v>
      </c>
      <c r="Q38" s="7"/>
      <c r="R38" s="7"/>
      <c r="S38" s="7"/>
      <c r="T38" s="7"/>
      <c r="U38" s="7"/>
      <c r="V38" s="271" t="s">
        <v>935</v>
      </c>
      <c r="W38" s="272" t="s">
        <v>935</v>
      </c>
    </row>
    <row r="39" spans="1:23" s="1" customFormat="1" x14ac:dyDescent="0.25">
      <c r="A39" s="257"/>
      <c r="B39" s="258" t="s">
        <v>36</v>
      </c>
      <c r="C39" s="239">
        <f>SUM(C35:C38)</f>
        <v>11100</v>
      </c>
      <c r="D39" s="239">
        <f t="shared" ref="D39:I39" si="22">SUM(D35:D38)</f>
        <v>0</v>
      </c>
      <c r="E39" s="239">
        <f t="shared" si="22"/>
        <v>11100</v>
      </c>
      <c r="F39" s="386">
        <f t="shared" si="22"/>
        <v>230.69</v>
      </c>
      <c r="G39" s="386">
        <f t="shared" si="22"/>
        <v>10869.31</v>
      </c>
      <c r="H39" s="239">
        <f t="shared" si="22"/>
        <v>0</v>
      </c>
      <c r="I39" s="239">
        <f t="shared" si="22"/>
        <v>11100</v>
      </c>
      <c r="J39" s="239">
        <f t="shared" ref="J39:M39" si="23">SUM(J36:J38)</f>
        <v>11100</v>
      </c>
      <c r="K39" s="239">
        <f t="shared" si="23"/>
        <v>0</v>
      </c>
      <c r="L39" s="239">
        <f t="shared" si="23"/>
        <v>0</v>
      </c>
      <c r="M39" s="239">
        <f t="shared" si="23"/>
        <v>0</v>
      </c>
      <c r="N39" s="239">
        <f>SUM(N36:N38)</f>
        <v>11100</v>
      </c>
      <c r="O39" s="117"/>
      <c r="P39" s="7"/>
      <c r="Q39" s="7"/>
      <c r="R39" s="7"/>
      <c r="S39" s="7"/>
      <c r="T39" s="7"/>
      <c r="U39" s="7"/>
      <c r="V39" s="273"/>
      <c r="W39" s="274"/>
    </row>
    <row r="40" spans="1:23" s="207" customFormat="1" x14ac:dyDescent="0.25">
      <c r="A40" s="257"/>
      <c r="B40" s="258"/>
      <c r="C40" s="239"/>
      <c r="D40" s="239"/>
      <c r="E40" s="239"/>
      <c r="F40" s="386"/>
      <c r="G40" s="386"/>
      <c r="H40" s="239"/>
      <c r="I40" s="239"/>
      <c r="J40" s="52"/>
      <c r="K40" s="52"/>
      <c r="L40" s="52"/>
      <c r="M40" s="52"/>
      <c r="N40" s="52"/>
      <c r="O40" s="117"/>
      <c r="P40" s="7"/>
      <c r="Q40" s="7"/>
      <c r="R40" s="7"/>
      <c r="S40" s="7"/>
      <c r="T40" s="7"/>
      <c r="U40" s="7"/>
      <c r="V40" s="273"/>
      <c r="W40" s="274"/>
    </row>
    <row r="41" spans="1:23" s="207" customFormat="1" x14ac:dyDescent="0.25">
      <c r="A41" s="257"/>
      <c r="B41" s="258" t="s">
        <v>963</v>
      </c>
      <c r="C41" s="239">
        <f t="shared" ref="C41:M41" si="24">+C39+C32+C19+C14</f>
        <v>491300</v>
      </c>
      <c r="D41" s="239">
        <f t="shared" si="24"/>
        <v>0</v>
      </c>
      <c r="E41" s="239">
        <f t="shared" si="24"/>
        <v>491300</v>
      </c>
      <c r="F41" s="386">
        <f t="shared" si="24"/>
        <v>329351.78999999998</v>
      </c>
      <c r="G41" s="386">
        <f t="shared" si="24"/>
        <v>161948.21000000002</v>
      </c>
      <c r="H41" s="239">
        <f t="shared" si="24"/>
        <v>41600</v>
      </c>
      <c r="I41" s="239">
        <f t="shared" si="24"/>
        <v>532900</v>
      </c>
      <c r="J41" s="239">
        <f t="shared" si="24"/>
        <v>491300</v>
      </c>
      <c r="K41" s="239">
        <f t="shared" si="24"/>
        <v>0</v>
      </c>
      <c r="L41" s="239">
        <f t="shared" si="24"/>
        <v>6300</v>
      </c>
      <c r="M41" s="239">
        <f t="shared" si="24"/>
        <v>0</v>
      </c>
      <c r="N41" s="239">
        <f>+N39+N32+N19+N14</f>
        <v>497600</v>
      </c>
      <c r="O41" s="117"/>
      <c r="P41" s="7"/>
      <c r="Q41" s="7"/>
      <c r="R41" s="7"/>
      <c r="S41" s="7"/>
      <c r="T41" s="7"/>
      <c r="U41" s="7"/>
      <c r="V41" s="273"/>
      <c r="W41" s="274"/>
    </row>
    <row r="42" spans="1:23" x14ac:dyDescent="0.25">
      <c r="A42" s="256"/>
      <c r="B42" s="230"/>
      <c r="C42" s="236"/>
      <c r="D42" s="248"/>
      <c r="E42" s="248"/>
      <c r="F42" s="384"/>
      <c r="G42" s="384"/>
      <c r="H42" s="236"/>
      <c r="I42" s="236"/>
      <c r="J42" s="51"/>
      <c r="K42" s="51"/>
      <c r="L42" s="51"/>
      <c r="M42" s="51"/>
      <c r="N42" s="51"/>
      <c r="O42" s="238"/>
      <c r="P42" s="7"/>
      <c r="Q42" s="7"/>
      <c r="R42" s="7"/>
      <c r="S42" s="7"/>
      <c r="T42" s="7"/>
      <c r="U42" s="7"/>
      <c r="V42" s="271"/>
      <c r="W42" s="272"/>
    </row>
    <row r="43" spans="1:23" s="1" customFormat="1" x14ac:dyDescent="0.25">
      <c r="A43" s="257"/>
      <c r="B43" s="258" t="s">
        <v>959</v>
      </c>
      <c r="C43" s="239"/>
      <c r="D43" s="249"/>
      <c r="E43" s="249"/>
      <c r="F43" s="389"/>
      <c r="G43" s="389"/>
      <c r="H43" s="239"/>
      <c r="I43" s="239"/>
      <c r="J43" s="52"/>
      <c r="K43" s="52"/>
      <c r="L43" s="52"/>
      <c r="M43" s="52"/>
      <c r="N43" s="52"/>
      <c r="O43" s="117"/>
      <c r="P43" s="7"/>
      <c r="Q43" s="7"/>
      <c r="R43" s="7"/>
      <c r="S43" s="7"/>
      <c r="T43" s="7"/>
      <c r="U43" s="7"/>
      <c r="V43" s="273"/>
      <c r="W43" s="274"/>
    </row>
    <row r="44" spans="1:23" x14ac:dyDescent="0.25">
      <c r="A44" s="256">
        <v>120039100</v>
      </c>
      <c r="B44" s="238" t="s">
        <v>28</v>
      </c>
      <c r="C44" s="236">
        <f>SUMIF('CY Ledger'!A:A,'12003'!A44,'CY Ledger'!D:D)</f>
        <v>-3000</v>
      </c>
      <c r="D44" s="248"/>
      <c r="E44" s="248">
        <f>+C44+D44</f>
        <v>-3000</v>
      </c>
      <c r="F44" s="384">
        <f>SUMIF('CY Ledger'!A:A,'12003'!A44,'CY Ledger'!C:C)</f>
        <v>0</v>
      </c>
      <c r="G44" s="384">
        <f t="shared" ref="G44:G45" si="25">+E44-F44</f>
        <v>-3000</v>
      </c>
      <c r="H44" s="236"/>
      <c r="I44" s="236">
        <f t="shared" ref="I44:I45" si="26">+E44+H44</f>
        <v>-3000</v>
      </c>
      <c r="J44" s="51">
        <f t="shared" ref="J44:J45" si="27">+C44</f>
        <v>-3000</v>
      </c>
      <c r="K44" s="51"/>
      <c r="L44" s="51"/>
      <c r="M44" s="51"/>
      <c r="N44" s="51">
        <f t="shared" ref="N44:N45" si="28">SUM(J44:M44)</f>
        <v>-3000</v>
      </c>
      <c r="O44" s="238"/>
      <c r="P44" s="7" t="e">
        <f>SUMIF('CY Ledger'!A:A,'12003'!A44,'CY Ledger'!E:E)-#REF!</f>
        <v>#REF!</v>
      </c>
      <c r="Q44" s="7"/>
      <c r="R44" s="7"/>
      <c r="S44" s="7"/>
      <c r="T44" s="7"/>
      <c r="U44" s="7"/>
      <c r="V44" s="278"/>
      <c r="W44" s="282"/>
    </row>
    <row r="45" spans="1:23" s="379" customFormat="1" x14ac:dyDescent="0.25">
      <c r="A45" s="256">
        <v>120039601</v>
      </c>
      <c r="B45" s="238" t="s">
        <v>1011</v>
      </c>
      <c r="C45" s="236">
        <f>SUMIF('CY Ledger'!A:A,'12003'!A45,'CY Ledger'!D:D)</f>
        <v>0</v>
      </c>
      <c r="D45" s="248"/>
      <c r="E45" s="248">
        <f>+C45+D45</f>
        <v>0</v>
      </c>
      <c r="F45" s="384">
        <f>SUMIF('CY Ledger'!A:A,'12003'!A45,'CY Ledger'!C:C)</f>
        <v>-400</v>
      </c>
      <c r="G45" s="384">
        <f t="shared" si="25"/>
        <v>400</v>
      </c>
      <c r="H45" s="236">
        <v>-400</v>
      </c>
      <c r="I45" s="236">
        <f t="shared" si="26"/>
        <v>-400</v>
      </c>
      <c r="J45" s="51">
        <f t="shared" si="27"/>
        <v>0</v>
      </c>
      <c r="K45" s="51"/>
      <c r="L45" s="51"/>
      <c r="M45" s="51"/>
      <c r="N45" s="51">
        <f t="shared" si="28"/>
        <v>0</v>
      </c>
      <c r="O45" s="238"/>
      <c r="P45" s="7"/>
      <c r="Q45" s="7"/>
      <c r="R45" s="7"/>
      <c r="S45" s="7"/>
      <c r="T45" s="7"/>
      <c r="U45" s="7"/>
      <c r="V45" s="278"/>
      <c r="W45" s="282"/>
    </row>
    <row r="46" spans="1:23" s="1" customFormat="1" x14ac:dyDescent="0.25">
      <c r="A46" s="257"/>
      <c r="B46" s="258" t="s">
        <v>36</v>
      </c>
      <c r="C46" s="239">
        <f>SUM(C44:C45)</f>
        <v>-3000</v>
      </c>
      <c r="D46" s="239">
        <f t="shared" ref="D46:I46" si="29">SUM(D44:D45)</f>
        <v>0</v>
      </c>
      <c r="E46" s="239">
        <f t="shared" si="29"/>
        <v>-3000</v>
      </c>
      <c r="F46" s="386">
        <f t="shared" si="29"/>
        <v>-400</v>
      </c>
      <c r="G46" s="386">
        <f t="shared" si="29"/>
        <v>-2600</v>
      </c>
      <c r="H46" s="239">
        <f t="shared" si="29"/>
        <v>-400</v>
      </c>
      <c r="I46" s="239">
        <f t="shared" si="29"/>
        <v>-3400</v>
      </c>
      <c r="J46" s="239">
        <f t="shared" ref="J46:N46" si="30">SUM(J44:J44)</f>
        <v>-3000</v>
      </c>
      <c r="K46" s="239">
        <f t="shared" si="30"/>
        <v>0</v>
      </c>
      <c r="L46" s="239">
        <f t="shared" si="30"/>
        <v>0</v>
      </c>
      <c r="M46" s="239">
        <f t="shared" si="30"/>
        <v>0</v>
      </c>
      <c r="N46" s="239">
        <f t="shared" si="30"/>
        <v>-3000</v>
      </c>
      <c r="O46" s="117"/>
      <c r="P46" s="7"/>
      <c r="Q46" s="7"/>
      <c r="R46" s="7"/>
      <c r="S46" s="7"/>
      <c r="T46" s="7"/>
      <c r="U46" s="7"/>
      <c r="V46" s="273"/>
      <c r="W46" s="274"/>
    </row>
    <row r="47" spans="1:23" x14ac:dyDescent="0.25">
      <c r="A47" s="256"/>
      <c r="B47" s="230"/>
      <c r="C47" s="236"/>
      <c r="D47" s="248"/>
      <c r="E47" s="248"/>
      <c r="F47" s="384"/>
      <c r="G47" s="384"/>
      <c r="H47" s="236"/>
      <c r="I47" s="236"/>
      <c r="J47" s="51"/>
      <c r="K47" s="51"/>
      <c r="L47" s="51"/>
      <c r="M47" s="51"/>
      <c r="N47" s="51"/>
      <c r="O47" s="238"/>
      <c r="P47" s="7"/>
      <c r="Q47" s="7"/>
      <c r="R47" s="7"/>
      <c r="S47" s="7"/>
      <c r="T47" s="7"/>
      <c r="U47" s="7"/>
      <c r="V47" s="271"/>
      <c r="W47" s="272"/>
    </row>
    <row r="48" spans="1:23" s="1" customFormat="1" x14ac:dyDescent="0.25">
      <c r="A48" s="257"/>
      <c r="B48" s="258" t="s">
        <v>958</v>
      </c>
      <c r="C48" s="239"/>
      <c r="D48" s="249"/>
      <c r="E48" s="249"/>
      <c r="F48" s="389"/>
      <c r="G48" s="389"/>
      <c r="H48" s="239"/>
      <c r="I48" s="239"/>
      <c r="J48" s="52"/>
      <c r="K48" s="52"/>
      <c r="L48" s="52"/>
      <c r="M48" s="52"/>
      <c r="N48" s="52"/>
      <c r="O48" s="117"/>
      <c r="P48" s="7"/>
      <c r="Q48" s="7"/>
      <c r="R48" s="7"/>
      <c r="S48" s="7"/>
      <c r="T48" s="7"/>
      <c r="U48" s="7"/>
      <c r="V48" s="273"/>
      <c r="W48" s="274"/>
    </row>
    <row r="49" spans="1:23" x14ac:dyDescent="0.25">
      <c r="A49" s="256">
        <v>120034630</v>
      </c>
      <c r="B49" s="238" t="s">
        <v>35</v>
      </c>
      <c r="C49" s="236">
        <f>SUMIF('CY Ledger'!A:A,'12003'!A49,'CY Ledger'!D:D)</f>
        <v>1195000</v>
      </c>
      <c r="D49" s="248"/>
      <c r="E49" s="248">
        <f>+C49+D49</f>
        <v>1195000</v>
      </c>
      <c r="F49" s="384">
        <f>SUMIF('CY Ledger'!A:A,'12003'!A49,'CY Ledger'!C:C)</f>
        <v>0</v>
      </c>
      <c r="G49" s="384">
        <f t="shared" ref="G49" si="31">+E49-F49</f>
        <v>1195000</v>
      </c>
      <c r="H49" s="236"/>
      <c r="I49" s="146">
        <f>+E49+H49</f>
        <v>1195000</v>
      </c>
      <c r="J49" s="135">
        <f>+C49</f>
        <v>1195000</v>
      </c>
      <c r="K49" s="135"/>
      <c r="L49" s="135"/>
      <c r="M49" s="135"/>
      <c r="N49" s="135">
        <f t="shared" ref="N49" si="32">SUM(J49:M49)</f>
        <v>1195000</v>
      </c>
      <c r="O49" s="238"/>
      <c r="P49" s="7" t="e">
        <f>SUMIF('CY Ledger'!A:A,'12003'!A49,'CY Ledger'!E:E)-#REF!</f>
        <v>#REF!</v>
      </c>
      <c r="Q49" s="7"/>
      <c r="R49" s="7"/>
      <c r="S49" s="7"/>
      <c r="T49" s="7"/>
      <c r="U49" s="7"/>
      <c r="V49" s="271" t="s">
        <v>888</v>
      </c>
      <c r="W49" s="272" t="s">
        <v>940</v>
      </c>
    </row>
    <row r="50" spans="1:23" s="1" customFormat="1" x14ac:dyDescent="0.25">
      <c r="A50" s="257"/>
      <c r="B50" s="258" t="s">
        <v>36</v>
      </c>
      <c r="C50" s="239">
        <f>SUM(C49:C49)</f>
        <v>1195000</v>
      </c>
      <c r="D50" s="239">
        <f t="shared" ref="D50:G50" si="33">SUM(D49:D49)</f>
        <v>0</v>
      </c>
      <c r="E50" s="239">
        <f t="shared" si="33"/>
        <v>1195000</v>
      </c>
      <c r="F50" s="386">
        <f t="shared" si="33"/>
        <v>0</v>
      </c>
      <c r="G50" s="386">
        <f t="shared" si="33"/>
        <v>1195000</v>
      </c>
      <c r="H50" s="239">
        <f>SUM(H49:H49)</f>
        <v>0</v>
      </c>
      <c r="I50" s="239">
        <f>SUM(I49:I49)</f>
        <v>1195000</v>
      </c>
      <c r="J50" s="239">
        <f t="shared" ref="J50:N50" si="34">SUM(J49:J49)</f>
        <v>1195000</v>
      </c>
      <c r="K50" s="239">
        <f t="shared" si="34"/>
        <v>0</v>
      </c>
      <c r="L50" s="239">
        <f t="shared" si="34"/>
        <v>0</v>
      </c>
      <c r="M50" s="239">
        <f t="shared" si="34"/>
        <v>0</v>
      </c>
      <c r="N50" s="239">
        <f t="shared" si="34"/>
        <v>1195000</v>
      </c>
      <c r="O50" s="117"/>
      <c r="P50" s="7"/>
      <c r="Q50" s="7"/>
      <c r="R50" s="7"/>
      <c r="S50" s="7"/>
      <c r="T50" s="7"/>
      <c r="U50" s="7"/>
      <c r="V50" s="273"/>
      <c r="W50" s="274"/>
    </row>
    <row r="51" spans="1:23" x14ac:dyDescent="0.25">
      <c r="A51" s="256"/>
      <c r="B51" s="230"/>
      <c r="C51" s="236"/>
      <c r="D51" s="236"/>
      <c r="E51" s="236"/>
      <c r="F51" s="392"/>
      <c r="G51" s="392"/>
      <c r="H51" s="236"/>
      <c r="I51" s="236"/>
      <c r="J51" s="236"/>
      <c r="K51" s="236"/>
      <c r="L51" s="236"/>
      <c r="M51" s="236"/>
      <c r="N51" s="236"/>
      <c r="O51" s="238"/>
      <c r="P51" s="7"/>
      <c r="Q51" s="7"/>
      <c r="R51" s="7"/>
      <c r="S51" s="7"/>
      <c r="T51" s="7"/>
      <c r="U51" s="7"/>
      <c r="V51" s="271"/>
      <c r="W51" s="272"/>
    </row>
    <row r="52" spans="1:23" s="1" customFormat="1" ht="15.75" thickBot="1" x14ac:dyDescent="0.3">
      <c r="A52" s="259"/>
      <c r="B52" s="260" t="s">
        <v>37</v>
      </c>
      <c r="C52" s="240">
        <f>SUM(C50+C46+C41)</f>
        <v>1683300</v>
      </c>
      <c r="D52" s="240">
        <f t="shared" ref="D52:G52" si="35">SUM(D50+D46+D41)</f>
        <v>0</v>
      </c>
      <c r="E52" s="240">
        <f t="shared" si="35"/>
        <v>1683300</v>
      </c>
      <c r="F52" s="393">
        <f t="shared" si="35"/>
        <v>328951.78999999998</v>
      </c>
      <c r="G52" s="393">
        <f t="shared" si="35"/>
        <v>1354348.21</v>
      </c>
      <c r="H52" s="250">
        <f t="shared" ref="H52:I52" si="36">SUM(H50+H46+H41)</f>
        <v>41200</v>
      </c>
      <c r="I52" s="240">
        <f t="shared" si="36"/>
        <v>1724500</v>
      </c>
      <c r="J52" s="240">
        <f t="shared" ref="J52:M52" si="37">SUM(J50+J46+J41)</f>
        <v>1683300</v>
      </c>
      <c r="K52" s="240">
        <f t="shared" si="37"/>
        <v>0</v>
      </c>
      <c r="L52" s="240">
        <f t="shared" si="37"/>
        <v>6300</v>
      </c>
      <c r="M52" s="240">
        <f t="shared" si="37"/>
        <v>0</v>
      </c>
      <c r="N52" s="240">
        <f>SUM(N50+N46+N41)</f>
        <v>1689600</v>
      </c>
      <c r="O52" s="133"/>
      <c r="P52" s="7"/>
      <c r="Q52" s="7"/>
      <c r="R52" s="7"/>
      <c r="S52" s="7"/>
      <c r="T52" s="7"/>
      <c r="U52" s="7"/>
      <c r="V52" s="275"/>
      <c r="W52" s="276"/>
    </row>
    <row r="53" spans="1:23" s="85" customFormat="1" ht="12" hidden="1" x14ac:dyDescent="0.2">
      <c r="A53" s="83"/>
      <c r="B53" s="84" t="s">
        <v>758</v>
      </c>
      <c r="C53" s="82" t="e">
        <f>1127300-C52-#REF!</f>
        <v>#REF!</v>
      </c>
      <c r="D53" s="82"/>
      <c r="E53" s="82"/>
      <c r="F53" s="82" t="e">
        <f>SUMIF('CY Ledger'!H:H,"12003",'CY Ledger'!C:C)-F52-#REF!</f>
        <v>#REF!</v>
      </c>
      <c r="G53" s="82"/>
      <c r="H53" s="82"/>
      <c r="I53" s="82"/>
      <c r="J53" s="82"/>
      <c r="K53" s="82"/>
      <c r="L53" s="82"/>
      <c r="M53" s="82"/>
      <c r="N53" s="82"/>
      <c r="P53" s="85" t="e">
        <f>SUM(P8:P52)</f>
        <v>#REF!</v>
      </c>
      <c r="V53" s="277"/>
      <c r="W53" s="277"/>
    </row>
    <row r="54" spans="1:23" s="85" customFormat="1" ht="12" x14ac:dyDescent="0.2">
      <c r="A54" s="83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V54" s="277"/>
      <c r="W54" s="277"/>
    </row>
  </sheetData>
  <mergeCells count="4">
    <mergeCell ref="W5:W7"/>
    <mergeCell ref="A1:B1"/>
    <mergeCell ref="V5:V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5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85" zoomScaleNormal="85" workbookViewId="0">
      <pane xSplit="2" ySplit="7" topLeftCell="C12" activePane="bottomRight" state="frozen"/>
      <selection activeCell="L32" sqref="L32:L33"/>
      <selection pane="topRight" activeCell="L32" sqref="L32:L33"/>
      <selection pane="bottomLeft" activeCell="L32" sqref="L32:L33"/>
      <selection pane="bottomRight" sqref="A1:B1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1" width="9.5703125" style="7" hidden="1" customWidth="1"/>
    <col min="12" max="12" width="11.42578125" style="7" hidden="1" customWidth="1"/>
    <col min="13" max="13" width="9.5703125" style="7" hidden="1" customWidth="1"/>
    <col min="14" max="14" width="9.5703125" style="7" customWidth="1"/>
    <col min="15" max="15" width="46" customWidth="1"/>
    <col min="16" max="20" width="3.85546875" style="206" customWidth="1"/>
    <col min="21" max="21" width="5.7109375" style="208" hidden="1" customWidth="1"/>
    <col min="22" max="22" width="7.42578125" style="208" hidden="1" customWidth="1"/>
  </cols>
  <sheetData>
    <row r="1" spans="1:22" x14ac:dyDescent="0.25">
      <c r="A1" s="487"/>
      <c r="B1" s="487"/>
    </row>
    <row r="2" spans="1:22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2" x14ac:dyDescent="0.25">
      <c r="A3" s="491" t="s">
        <v>771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2" ht="15.75" thickBot="1" x14ac:dyDescent="0.3">
      <c r="A4" s="360" t="s">
        <v>765</v>
      </c>
      <c r="B4" s="356" t="str">
        <f>LEFT(A9,5)</f>
        <v>11501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2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1812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P5" s="221"/>
      <c r="Q5" s="221"/>
      <c r="R5" s="221"/>
      <c r="S5" s="221"/>
      <c r="T5" s="221"/>
      <c r="U5" s="488" t="s">
        <v>933</v>
      </c>
      <c r="V5" s="484" t="s">
        <v>934</v>
      </c>
    </row>
    <row r="6" spans="1:22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U6" s="489"/>
      <c r="V6" s="485"/>
    </row>
    <row r="7" spans="1:22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 t="s">
        <v>11</v>
      </c>
      <c r="J7" s="49" t="s">
        <v>11</v>
      </c>
      <c r="K7" s="49" t="s">
        <v>11</v>
      </c>
      <c r="L7" s="49" t="s">
        <v>11</v>
      </c>
      <c r="M7" s="49" t="s">
        <v>11</v>
      </c>
      <c r="N7" s="49" t="s">
        <v>11</v>
      </c>
      <c r="O7" s="38"/>
      <c r="P7" s="155"/>
      <c r="Q7" s="155"/>
      <c r="R7" s="155"/>
      <c r="S7" s="155"/>
      <c r="T7" s="155"/>
      <c r="U7" s="490"/>
      <c r="V7" s="486"/>
    </row>
    <row r="8" spans="1:22" x14ac:dyDescent="0.25">
      <c r="A8" s="64"/>
      <c r="B8" s="65" t="s">
        <v>961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U8" s="280"/>
      <c r="V8" s="281"/>
    </row>
    <row r="9" spans="1:22" x14ac:dyDescent="0.25">
      <c r="A9" s="66">
        <v>115011140</v>
      </c>
      <c r="B9" s="15" t="s">
        <v>798</v>
      </c>
      <c r="C9" s="14">
        <f>SUMIF('CY Ledger'!A:A,'11501'!A9,'CY Ledger'!D:D)</f>
        <v>2000</v>
      </c>
      <c r="D9" s="248"/>
      <c r="E9" s="248">
        <f t="shared" ref="E9:E14" si="0">+C9+D9</f>
        <v>2000</v>
      </c>
      <c r="F9" s="384">
        <f>SUMIF('CY Ledger'!A:A,'11501'!A9,'CY Ledger'!C:C)</f>
        <v>135</v>
      </c>
      <c r="G9" s="384">
        <f t="shared" ref="G9:G14" si="1">+E9-F9</f>
        <v>1865</v>
      </c>
      <c r="H9" s="14"/>
      <c r="I9" s="14">
        <f>+H9+E9</f>
        <v>2000</v>
      </c>
      <c r="J9" s="51">
        <f>+C9</f>
        <v>2000</v>
      </c>
      <c r="K9" s="51"/>
      <c r="L9" s="51"/>
      <c r="M9" s="51"/>
      <c r="N9" s="51">
        <f t="shared" ref="N9" si="2">SUM(J9:M9)</f>
        <v>2000</v>
      </c>
      <c r="O9" s="238"/>
      <c r="P9" s="7"/>
      <c r="Q9" s="7"/>
      <c r="R9" s="7"/>
      <c r="S9" s="7"/>
      <c r="T9" s="7"/>
      <c r="U9" s="271" t="s">
        <v>937</v>
      </c>
      <c r="V9" s="272" t="s">
        <v>937</v>
      </c>
    </row>
    <row r="10" spans="1:22" x14ac:dyDescent="0.25">
      <c r="A10" s="66">
        <v>115011149</v>
      </c>
      <c r="B10" s="15" t="s">
        <v>799</v>
      </c>
      <c r="C10" s="14">
        <f>SUMIF('CY Ledger'!A:A,'11501'!A10,'CY Ledger'!D:D)</f>
        <v>300</v>
      </c>
      <c r="D10" s="248"/>
      <c r="E10" s="248">
        <f t="shared" si="0"/>
        <v>300</v>
      </c>
      <c r="F10" s="384">
        <f>SUMIF('CY Ledger'!A:A,'11501'!A10,'CY Ledger'!C:C)</f>
        <v>0</v>
      </c>
      <c r="G10" s="384">
        <f t="shared" si="1"/>
        <v>300</v>
      </c>
      <c r="H10" s="14"/>
      <c r="I10" s="236">
        <f t="shared" ref="I10:I14" si="3">+H10+E10</f>
        <v>300</v>
      </c>
      <c r="J10" s="51">
        <f t="shared" ref="J10:J14" si="4">+C10</f>
        <v>300</v>
      </c>
      <c r="K10" s="51"/>
      <c r="L10" s="51"/>
      <c r="M10" s="51"/>
      <c r="N10" s="51">
        <f t="shared" ref="N10:N14" si="5">SUM(J10:M10)</f>
        <v>300</v>
      </c>
      <c r="O10" s="238"/>
      <c r="P10" s="7"/>
      <c r="Q10" s="7"/>
      <c r="R10" s="7"/>
      <c r="S10" s="7"/>
      <c r="T10" s="7"/>
      <c r="U10" s="271" t="s">
        <v>937</v>
      </c>
      <c r="V10" s="272" t="s">
        <v>937</v>
      </c>
    </row>
    <row r="11" spans="1:22" hidden="1" x14ac:dyDescent="0.25">
      <c r="A11" s="66">
        <v>115011400</v>
      </c>
      <c r="B11" s="15" t="s">
        <v>800</v>
      </c>
      <c r="C11" s="14">
        <f>SUMIF('CY Ledger'!A:A,'11501'!A11,'CY Ledger'!D:D)</f>
        <v>0</v>
      </c>
      <c r="D11" s="248"/>
      <c r="E11" s="248">
        <f t="shared" si="0"/>
        <v>0</v>
      </c>
      <c r="F11" s="384">
        <f>SUMIF('CY Ledger'!A:A,'11501'!A11,'CY Ledger'!C:C)</f>
        <v>0</v>
      </c>
      <c r="G11" s="384">
        <f t="shared" si="1"/>
        <v>0</v>
      </c>
      <c r="H11" s="14"/>
      <c r="I11" s="236">
        <f t="shared" si="3"/>
        <v>0</v>
      </c>
      <c r="J11" s="51">
        <f t="shared" si="4"/>
        <v>0</v>
      </c>
      <c r="K11" s="51"/>
      <c r="L11" s="51"/>
      <c r="M11" s="51"/>
      <c r="N11" s="51">
        <f t="shared" si="5"/>
        <v>0</v>
      </c>
      <c r="O11" s="238" t="s">
        <v>941</v>
      </c>
      <c r="P11" s="7"/>
      <c r="Q11" s="7"/>
      <c r="R11" s="7"/>
      <c r="S11" s="7"/>
      <c r="T11" s="7"/>
      <c r="U11" s="271" t="s">
        <v>935</v>
      </c>
      <c r="V11" s="272" t="s">
        <v>935</v>
      </c>
    </row>
    <row r="12" spans="1:22" x14ac:dyDescent="0.25">
      <c r="A12" s="66">
        <v>115011401</v>
      </c>
      <c r="B12" s="15" t="s">
        <v>801</v>
      </c>
      <c r="C12" s="14">
        <f>SUMIF('CY Ledger'!A:A,'11501'!A12,'CY Ledger'!D:D)</f>
        <v>27300</v>
      </c>
      <c r="D12" s="248"/>
      <c r="E12" s="248">
        <f t="shared" si="0"/>
        <v>27300</v>
      </c>
      <c r="F12" s="384">
        <f>SUMIF('CY Ledger'!A:A,'11501'!A12,'CY Ledger'!C:C)</f>
        <v>11745.52</v>
      </c>
      <c r="G12" s="384">
        <f t="shared" si="1"/>
        <v>15554.48</v>
      </c>
      <c r="H12" s="14"/>
      <c r="I12" s="236">
        <f t="shared" si="3"/>
        <v>27300</v>
      </c>
      <c r="J12" s="51">
        <f t="shared" si="4"/>
        <v>27300</v>
      </c>
      <c r="K12" s="51"/>
      <c r="L12" s="51"/>
      <c r="M12" s="51"/>
      <c r="N12" s="51">
        <f t="shared" si="5"/>
        <v>27300</v>
      </c>
      <c r="O12" s="238"/>
      <c r="P12" s="7"/>
      <c r="Q12" s="7"/>
      <c r="R12" s="7"/>
      <c r="S12" s="7"/>
      <c r="T12" s="7"/>
      <c r="U12" s="271" t="s">
        <v>935</v>
      </c>
      <c r="V12" s="272" t="s">
        <v>935</v>
      </c>
    </row>
    <row r="13" spans="1:22" hidden="1" x14ac:dyDescent="0.25">
      <c r="A13" s="66">
        <v>115011500</v>
      </c>
      <c r="B13" s="15" t="s">
        <v>802</v>
      </c>
      <c r="C13" s="14">
        <f>SUMIF('CY Ledger'!A:A,'11501'!A13,'CY Ledger'!D:D)</f>
        <v>0</v>
      </c>
      <c r="D13" s="248"/>
      <c r="E13" s="248">
        <f t="shared" si="0"/>
        <v>0</v>
      </c>
      <c r="F13" s="384">
        <f>SUMIF('CY Ledger'!A:A,'11501'!A13,'CY Ledger'!C:C)</f>
        <v>0</v>
      </c>
      <c r="G13" s="384">
        <f t="shared" si="1"/>
        <v>0</v>
      </c>
      <c r="H13" s="14"/>
      <c r="I13" s="236">
        <f t="shared" si="3"/>
        <v>0</v>
      </c>
      <c r="J13" s="51">
        <f t="shared" si="4"/>
        <v>0</v>
      </c>
      <c r="K13" s="51"/>
      <c r="L13" s="51"/>
      <c r="M13" s="51"/>
      <c r="N13" s="51">
        <f t="shared" si="5"/>
        <v>0</v>
      </c>
      <c r="O13" s="238" t="s">
        <v>939</v>
      </c>
      <c r="P13" s="7"/>
      <c r="Q13" s="7"/>
      <c r="R13" s="7"/>
      <c r="S13" s="7"/>
      <c r="T13" s="7"/>
      <c r="U13" s="271" t="s">
        <v>888</v>
      </c>
      <c r="V13" s="272" t="s">
        <v>888</v>
      </c>
    </row>
    <row r="14" spans="1:22" x14ac:dyDescent="0.25">
      <c r="A14" s="66">
        <v>115011620</v>
      </c>
      <c r="B14" s="15" t="s">
        <v>804</v>
      </c>
      <c r="C14" s="14">
        <f>SUMIF('CY Ledger'!A:A,'11501'!A14,'CY Ledger'!D:D)</f>
        <v>1000</v>
      </c>
      <c r="D14" s="248"/>
      <c r="E14" s="248">
        <f t="shared" si="0"/>
        <v>1000</v>
      </c>
      <c r="F14" s="384">
        <f>SUMIF('CY Ledger'!A:A,'11501'!A14,'CY Ledger'!C:C)</f>
        <v>-315.3</v>
      </c>
      <c r="G14" s="384">
        <f t="shared" si="1"/>
        <v>1315.3</v>
      </c>
      <c r="H14" s="14"/>
      <c r="I14" s="236">
        <f t="shared" si="3"/>
        <v>1000</v>
      </c>
      <c r="J14" s="51">
        <f t="shared" si="4"/>
        <v>1000</v>
      </c>
      <c r="K14" s="51"/>
      <c r="L14" s="51"/>
      <c r="M14" s="51"/>
      <c r="N14" s="51">
        <f t="shared" si="5"/>
        <v>1000</v>
      </c>
      <c r="O14" s="238"/>
      <c r="P14" s="7"/>
      <c r="Q14" s="7"/>
      <c r="R14" s="7"/>
      <c r="S14" s="7"/>
      <c r="T14" s="7"/>
      <c r="U14" s="271" t="s">
        <v>935</v>
      </c>
      <c r="V14" s="272" t="s">
        <v>935</v>
      </c>
    </row>
    <row r="15" spans="1:22" s="207" customFormat="1" x14ac:dyDescent="0.25">
      <c r="A15" s="257"/>
      <c r="B15" s="258" t="s">
        <v>960</v>
      </c>
      <c r="C15" s="239">
        <f>SUM(C9:C14)</f>
        <v>30600</v>
      </c>
      <c r="D15" s="239">
        <f t="shared" ref="D15:F15" si="6">SUM(D9:D14)</f>
        <v>0</v>
      </c>
      <c r="E15" s="239">
        <f t="shared" si="6"/>
        <v>30600</v>
      </c>
      <c r="F15" s="386">
        <f t="shared" si="6"/>
        <v>11565.220000000001</v>
      </c>
      <c r="G15" s="386">
        <f>SUM(G9:G14)</f>
        <v>19034.78</v>
      </c>
      <c r="H15" s="239">
        <f t="shared" ref="H15:N15" si="7">SUM(H9:H14)</f>
        <v>0</v>
      </c>
      <c r="I15" s="239">
        <f>SUM(I9:I14)</f>
        <v>30600</v>
      </c>
      <c r="J15" s="239">
        <f t="shared" si="7"/>
        <v>30600</v>
      </c>
      <c r="K15" s="239">
        <f t="shared" si="7"/>
        <v>0</v>
      </c>
      <c r="L15" s="239">
        <f t="shared" si="7"/>
        <v>0</v>
      </c>
      <c r="M15" s="239">
        <f t="shared" si="7"/>
        <v>0</v>
      </c>
      <c r="N15" s="239">
        <f t="shared" si="7"/>
        <v>30600</v>
      </c>
      <c r="O15" s="117"/>
      <c r="P15" s="355"/>
      <c r="Q15" s="355"/>
      <c r="R15" s="355"/>
      <c r="S15" s="355"/>
      <c r="T15" s="355"/>
      <c r="U15" s="273"/>
      <c r="V15" s="274"/>
    </row>
    <row r="16" spans="1:22" s="207" customFormat="1" x14ac:dyDescent="0.25">
      <c r="A16" s="257"/>
      <c r="B16" s="258"/>
      <c r="C16" s="239"/>
      <c r="D16" s="249"/>
      <c r="E16" s="249"/>
      <c r="F16" s="389"/>
      <c r="G16" s="389"/>
      <c r="H16" s="239"/>
      <c r="I16" s="239"/>
      <c r="J16" s="52"/>
      <c r="K16" s="52"/>
      <c r="L16" s="52"/>
      <c r="M16" s="52"/>
      <c r="N16" s="52"/>
      <c r="O16" s="117"/>
      <c r="P16" s="355"/>
      <c r="Q16" s="355"/>
      <c r="R16" s="355"/>
      <c r="S16" s="355"/>
      <c r="T16" s="355"/>
      <c r="U16" s="273"/>
      <c r="V16" s="274"/>
    </row>
    <row r="17" spans="1:22" s="206" customFormat="1" x14ac:dyDescent="0.25">
      <c r="A17" s="256"/>
      <c r="B17" s="238" t="s">
        <v>957</v>
      </c>
      <c r="C17" s="236"/>
      <c r="D17" s="248"/>
      <c r="E17" s="248"/>
      <c r="F17" s="384"/>
      <c r="G17" s="384"/>
      <c r="H17" s="236"/>
      <c r="I17" s="137"/>
      <c r="J17" s="135"/>
      <c r="K17" s="135"/>
      <c r="L17" s="135"/>
      <c r="M17" s="135"/>
      <c r="N17" s="135"/>
      <c r="O17" s="238"/>
      <c r="P17" s="7"/>
      <c r="Q17" s="7"/>
      <c r="R17" s="7"/>
      <c r="S17" s="7"/>
      <c r="T17" s="7"/>
      <c r="U17" s="271"/>
      <c r="V17" s="272"/>
    </row>
    <row r="18" spans="1:22" x14ac:dyDescent="0.25">
      <c r="A18" s="66">
        <v>115012000</v>
      </c>
      <c r="B18" s="15" t="s">
        <v>805</v>
      </c>
      <c r="C18" s="14">
        <f>SUMIF('CY Ledger'!A:A,'11501'!A18,'CY Ledger'!D:D)</f>
        <v>300</v>
      </c>
      <c r="D18" s="248"/>
      <c r="E18" s="248">
        <f>+C18+D18</f>
        <v>300</v>
      </c>
      <c r="F18" s="384">
        <f>SUMIF('CY Ledger'!A:A,'11501'!A18,'CY Ledger'!C:C)</f>
        <v>0</v>
      </c>
      <c r="G18" s="384">
        <f t="shared" ref="G18:G22" si="8">+E18-F18</f>
        <v>300</v>
      </c>
      <c r="H18" s="14"/>
      <c r="I18" s="14">
        <f t="shared" ref="I18:I22" si="9">+H18+E18</f>
        <v>300</v>
      </c>
      <c r="J18" s="51">
        <f t="shared" ref="J18:J22" si="10">+C18</f>
        <v>300</v>
      </c>
      <c r="K18" s="51"/>
      <c r="L18" s="453"/>
      <c r="M18" s="51"/>
      <c r="N18" s="51">
        <f t="shared" ref="N18" si="11">SUM(J18:M18)</f>
        <v>300</v>
      </c>
      <c r="O18" s="238"/>
      <c r="P18" s="7"/>
      <c r="Q18" s="7"/>
      <c r="R18" s="7"/>
      <c r="S18" s="7"/>
      <c r="T18" s="7"/>
      <c r="U18" s="271" t="s">
        <v>935</v>
      </c>
      <c r="V18" s="272" t="s">
        <v>935</v>
      </c>
    </row>
    <row r="19" spans="1:22" x14ac:dyDescent="0.25">
      <c r="A19" s="66">
        <v>115012016</v>
      </c>
      <c r="B19" s="15" t="s">
        <v>806</v>
      </c>
      <c r="C19" s="14">
        <f>SUMIF('CY Ledger'!A:A,'11501'!A19,'CY Ledger'!D:D)</f>
        <v>200</v>
      </c>
      <c r="D19" s="248"/>
      <c r="E19" s="248">
        <f>+C19+D19</f>
        <v>200</v>
      </c>
      <c r="F19" s="384">
        <f>SUMIF('CY Ledger'!A:A,'11501'!A19,'CY Ledger'!C:C)</f>
        <v>262.5</v>
      </c>
      <c r="G19" s="384">
        <f t="shared" si="8"/>
        <v>-62.5</v>
      </c>
      <c r="H19" s="14">
        <v>60</v>
      </c>
      <c r="I19" s="14">
        <f t="shared" si="9"/>
        <v>260</v>
      </c>
      <c r="J19" s="51">
        <f t="shared" si="10"/>
        <v>200</v>
      </c>
      <c r="K19" s="51"/>
      <c r="L19" s="51"/>
      <c r="M19" s="51"/>
      <c r="N19" s="51">
        <f t="shared" ref="N19:N22" si="12">SUM(J19:M19)</f>
        <v>200</v>
      </c>
      <c r="O19" s="238"/>
      <c r="P19" s="7"/>
      <c r="Q19" s="7"/>
      <c r="R19" s="7"/>
      <c r="S19" s="7"/>
      <c r="T19" s="7"/>
      <c r="U19" s="271" t="s">
        <v>935</v>
      </c>
      <c r="V19" s="272" t="s">
        <v>935</v>
      </c>
    </row>
    <row r="20" spans="1:22" x14ac:dyDescent="0.25">
      <c r="A20" s="66">
        <v>115012471</v>
      </c>
      <c r="B20" s="15" t="s">
        <v>807</v>
      </c>
      <c r="C20" s="14">
        <f>SUMIF('CY Ledger'!A:A,'11501'!A20,'CY Ledger'!D:D)</f>
        <v>0</v>
      </c>
      <c r="D20" s="248"/>
      <c r="E20" s="248">
        <f>+C20+D20</f>
        <v>0</v>
      </c>
      <c r="F20" s="384">
        <f>SUMIF('CY Ledger'!A:A,'11501'!A20,'CY Ledger'!C:C)</f>
        <v>1462.8</v>
      </c>
      <c r="G20" s="384">
        <f t="shared" si="8"/>
        <v>-1462.8</v>
      </c>
      <c r="H20" s="14">
        <v>1500</v>
      </c>
      <c r="I20" s="137">
        <f t="shared" si="9"/>
        <v>1500</v>
      </c>
      <c r="J20" s="51">
        <f t="shared" si="10"/>
        <v>0</v>
      </c>
      <c r="K20" s="51"/>
      <c r="L20" s="51"/>
      <c r="M20" s="51"/>
      <c r="N20" s="51">
        <f t="shared" si="12"/>
        <v>0</v>
      </c>
      <c r="O20" s="238"/>
      <c r="P20" s="7"/>
      <c r="Q20" s="7"/>
      <c r="R20" s="7"/>
      <c r="S20" s="7"/>
      <c r="T20" s="7"/>
      <c r="U20" s="271" t="s">
        <v>888</v>
      </c>
      <c r="V20" s="272" t="s">
        <v>888</v>
      </c>
    </row>
    <row r="21" spans="1:22" x14ac:dyDescent="0.25">
      <c r="A21" s="66">
        <v>115012703</v>
      </c>
      <c r="B21" s="15" t="s">
        <v>808</v>
      </c>
      <c r="C21" s="14">
        <f>SUMIF('CY Ledger'!A:A,'11501'!A21,'CY Ledger'!D:D)</f>
        <v>900</v>
      </c>
      <c r="D21" s="248"/>
      <c r="E21" s="248">
        <f>+C21+D21</f>
        <v>900</v>
      </c>
      <c r="F21" s="384">
        <f>SUMIF('CY Ledger'!A:A,'11501'!A21,'CY Ledger'!C:C)</f>
        <v>0</v>
      </c>
      <c r="G21" s="384">
        <f t="shared" si="8"/>
        <v>900</v>
      </c>
      <c r="H21" s="14"/>
      <c r="I21" s="14">
        <f t="shared" si="9"/>
        <v>900</v>
      </c>
      <c r="J21" s="51">
        <f t="shared" si="10"/>
        <v>900</v>
      </c>
      <c r="K21" s="51"/>
      <c r="L21" s="51"/>
      <c r="M21" s="51"/>
      <c r="N21" s="51">
        <f t="shared" si="12"/>
        <v>900</v>
      </c>
      <c r="O21" s="238"/>
      <c r="P21" s="7"/>
      <c r="Q21" s="7"/>
      <c r="R21" s="7"/>
      <c r="S21" s="7"/>
      <c r="T21" s="7"/>
      <c r="U21" s="271" t="s">
        <v>888</v>
      </c>
      <c r="V21" s="272" t="s">
        <v>888</v>
      </c>
    </row>
    <row r="22" spans="1:22" x14ac:dyDescent="0.25">
      <c r="A22" s="66">
        <v>115012711</v>
      </c>
      <c r="B22" s="15" t="s">
        <v>809</v>
      </c>
      <c r="C22" s="14">
        <f>SUMIF('CY Ledger'!A:A,'11501'!A22,'CY Ledger'!D:D)</f>
        <v>400</v>
      </c>
      <c r="D22" s="248"/>
      <c r="E22" s="248">
        <f>+C22+D22</f>
        <v>400</v>
      </c>
      <c r="F22" s="384">
        <f>SUMIF('CY Ledger'!A:A,'11501'!A22,'CY Ledger'!C:C)</f>
        <v>0</v>
      </c>
      <c r="G22" s="384">
        <f t="shared" si="8"/>
        <v>400</v>
      </c>
      <c r="H22" s="14"/>
      <c r="I22" s="14">
        <f t="shared" si="9"/>
        <v>400</v>
      </c>
      <c r="J22" s="51">
        <f t="shared" si="10"/>
        <v>400</v>
      </c>
      <c r="K22" s="51"/>
      <c r="L22" s="51"/>
      <c r="M22" s="51"/>
      <c r="N22" s="51">
        <f t="shared" si="12"/>
        <v>400</v>
      </c>
      <c r="O22" s="238"/>
      <c r="P22" s="7"/>
      <c r="Q22" s="7"/>
      <c r="R22" s="7"/>
      <c r="S22" s="7"/>
      <c r="T22" s="7"/>
      <c r="U22" s="271" t="s">
        <v>937</v>
      </c>
      <c r="V22" s="272" t="s">
        <v>937</v>
      </c>
    </row>
    <row r="23" spans="1:22" s="1" customFormat="1" x14ac:dyDescent="0.25">
      <c r="A23" s="67"/>
      <c r="B23" s="68" t="s">
        <v>36</v>
      </c>
      <c r="C23" s="18">
        <f>SUM(C18:C22)</f>
        <v>1800</v>
      </c>
      <c r="D23" s="239">
        <f t="shared" ref="D23:F23" si="13">SUM(D18:D22)</f>
        <v>0</v>
      </c>
      <c r="E23" s="239">
        <f t="shared" si="13"/>
        <v>1800</v>
      </c>
      <c r="F23" s="386">
        <f t="shared" si="13"/>
        <v>1725.3</v>
      </c>
      <c r="G23" s="386">
        <f>SUM(G18:G22)</f>
        <v>74.700000000000045</v>
      </c>
      <c r="H23" s="239">
        <f t="shared" ref="H23:N23" si="14">SUM(H18:H22)</f>
        <v>1560</v>
      </c>
      <c r="I23" s="239">
        <f t="shared" si="14"/>
        <v>3360</v>
      </c>
      <c r="J23" s="239">
        <f t="shared" si="14"/>
        <v>1800</v>
      </c>
      <c r="K23" s="239">
        <f t="shared" si="14"/>
        <v>0</v>
      </c>
      <c r="L23" s="239">
        <f t="shared" si="14"/>
        <v>0</v>
      </c>
      <c r="M23" s="239">
        <f t="shared" si="14"/>
        <v>0</v>
      </c>
      <c r="N23" s="239">
        <f t="shared" si="14"/>
        <v>1800</v>
      </c>
      <c r="O23" s="117"/>
      <c r="P23" s="7"/>
      <c r="Q23" s="7"/>
      <c r="R23" s="7"/>
      <c r="S23" s="7"/>
      <c r="T23" s="7"/>
      <c r="U23" s="273"/>
      <c r="V23" s="274"/>
    </row>
    <row r="24" spans="1:22" x14ac:dyDescent="0.25">
      <c r="A24" s="66"/>
      <c r="B24" s="4"/>
      <c r="C24" s="14"/>
      <c r="D24" s="248"/>
      <c r="E24" s="248"/>
      <c r="F24" s="384"/>
      <c r="G24" s="384"/>
      <c r="H24" s="14"/>
      <c r="I24" s="14"/>
      <c r="J24" s="51"/>
      <c r="K24" s="51"/>
      <c r="L24" s="51"/>
      <c r="M24" s="51"/>
      <c r="N24" s="51"/>
      <c r="O24" s="238"/>
      <c r="P24" s="7"/>
      <c r="Q24" s="7"/>
      <c r="R24" s="7"/>
      <c r="S24" s="7"/>
      <c r="T24" s="7"/>
      <c r="U24" s="271"/>
      <c r="V24" s="272"/>
    </row>
    <row r="25" spans="1:22" s="1" customFormat="1" x14ac:dyDescent="0.25">
      <c r="A25" s="67"/>
      <c r="B25" s="68" t="s">
        <v>952</v>
      </c>
      <c r="C25" s="18"/>
      <c r="D25" s="249"/>
      <c r="E25" s="249"/>
      <c r="F25" s="389"/>
      <c r="G25" s="389"/>
      <c r="H25" s="18"/>
      <c r="I25" s="18"/>
      <c r="J25" s="52"/>
      <c r="K25" s="52"/>
      <c r="L25" s="52"/>
      <c r="M25" s="52"/>
      <c r="N25" s="52"/>
      <c r="O25" s="117"/>
      <c r="P25" s="7"/>
      <c r="Q25" s="7"/>
      <c r="R25" s="7"/>
      <c r="S25" s="7"/>
      <c r="T25" s="7"/>
      <c r="U25" s="273"/>
      <c r="V25" s="274"/>
    </row>
    <row r="26" spans="1:22" x14ac:dyDescent="0.25">
      <c r="A26" s="66">
        <v>115019075</v>
      </c>
      <c r="B26" s="15" t="s">
        <v>810</v>
      </c>
      <c r="C26" s="14">
        <f>SUMIF('CY Ledger'!A:A,'11501'!A26,'CY Ledger'!D:D)</f>
        <v>-27400</v>
      </c>
      <c r="D26" s="248"/>
      <c r="E26" s="248">
        <f>+C26+D26</f>
        <v>-27400</v>
      </c>
      <c r="F26" s="384">
        <f>SUMIF('CY Ledger'!A:A,'11501'!A26,'CY Ledger'!C:C)</f>
        <v>0</v>
      </c>
      <c r="G26" s="384">
        <f t="shared" ref="G26:G28" si="15">+E26-F26</f>
        <v>-27400</v>
      </c>
      <c r="H26" s="14"/>
      <c r="I26" s="137">
        <f t="shared" ref="I26:I28" si="16">+H26+E26</f>
        <v>-27400</v>
      </c>
      <c r="J26" s="135">
        <f t="shared" ref="J26:J28" si="17">+C26</f>
        <v>-27400</v>
      </c>
      <c r="K26" s="135"/>
      <c r="L26" s="135">
        <f>ROUND((+J26*0.015),-2)</f>
        <v>-400</v>
      </c>
      <c r="M26" s="135"/>
      <c r="N26" s="135">
        <f t="shared" ref="N26" si="18">SUM(J26:M26)</f>
        <v>-27800</v>
      </c>
      <c r="O26" s="238"/>
      <c r="P26" s="7"/>
      <c r="Q26" s="7"/>
      <c r="R26" s="7"/>
      <c r="S26" s="7"/>
      <c r="T26" s="7"/>
      <c r="U26" s="271" t="s">
        <v>935</v>
      </c>
      <c r="V26" s="346" t="s">
        <v>936</v>
      </c>
    </row>
    <row r="27" spans="1:22" x14ac:dyDescent="0.25">
      <c r="A27" s="66">
        <v>115019552</v>
      </c>
      <c r="B27" s="15" t="s">
        <v>811</v>
      </c>
      <c r="C27" s="14">
        <f>SUMIF('CY Ledger'!A:A,'11501'!A27,'CY Ledger'!D:D)</f>
        <v>-200</v>
      </c>
      <c r="D27" s="248"/>
      <c r="E27" s="248">
        <f>+C27+D27</f>
        <v>-200</v>
      </c>
      <c r="F27" s="384">
        <f>SUMIF('CY Ledger'!A:A,'11501'!A27,'CY Ledger'!C:C)</f>
        <v>0</v>
      </c>
      <c r="G27" s="384">
        <f t="shared" si="15"/>
        <v>-200</v>
      </c>
      <c r="H27" s="14">
        <v>200</v>
      </c>
      <c r="I27" s="14">
        <f t="shared" si="16"/>
        <v>0</v>
      </c>
      <c r="J27" s="135">
        <f t="shared" si="17"/>
        <v>-200</v>
      </c>
      <c r="K27" s="135"/>
      <c r="L27" s="135"/>
      <c r="M27" s="135">
        <v>200</v>
      </c>
      <c r="N27" s="135">
        <f t="shared" ref="N27:N28" si="19">SUM(J27:M27)</f>
        <v>0</v>
      </c>
      <c r="O27" s="238"/>
      <c r="P27" s="7"/>
      <c r="Q27" s="7"/>
      <c r="R27" s="7"/>
      <c r="S27" s="7"/>
      <c r="T27" s="7"/>
      <c r="U27" s="271" t="s">
        <v>935</v>
      </c>
      <c r="V27" s="272" t="s">
        <v>935</v>
      </c>
    </row>
    <row r="28" spans="1:22" x14ac:dyDescent="0.25">
      <c r="A28" s="66">
        <v>115019557</v>
      </c>
      <c r="B28" s="15" t="s">
        <v>812</v>
      </c>
      <c r="C28" s="14">
        <f>SUMIF('CY Ledger'!A:A,'11501'!A28,'CY Ledger'!D:D)</f>
        <v>-12300</v>
      </c>
      <c r="D28" s="248"/>
      <c r="E28" s="248">
        <f>+C28+D28</f>
        <v>-12300</v>
      </c>
      <c r="F28" s="384">
        <f>SUMIF('CY Ledger'!A:A,'11501'!A28,'CY Ledger'!C:C)</f>
        <v>-9250</v>
      </c>
      <c r="G28" s="384">
        <f t="shared" si="15"/>
        <v>-3050</v>
      </c>
      <c r="H28" s="14"/>
      <c r="I28" s="14">
        <f t="shared" si="16"/>
        <v>-12300</v>
      </c>
      <c r="J28" s="135">
        <f t="shared" si="17"/>
        <v>-12300</v>
      </c>
      <c r="K28" s="135"/>
      <c r="L28" s="135"/>
      <c r="M28" s="135"/>
      <c r="N28" s="135">
        <f t="shared" si="19"/>
        <v>-12300</v>
      </c>
      <c r="O28" s="238"/>
      <c r="P28" s="7"/>
      <c r="Q28" s="7"/>
      <c r="R28" s="7"/>
      <c r="S28" s="7"/>
      <c r="T28" s="7"/>
      <c r="U28" s="271" t="s">
        <v>937</v>
      </c>
      <c r="V28" s="272" t="s">
        <v>937</v>
      </c>
    </row>
    <row r="29" spans="1:22" s="1" customFormat="1" x14ac:dyDescent="0.25">
      <c r="A29" s="67"/>
      <c r="B29" s="68" t="s">
        <v>36</v>
      </c>
      <c r="C29" s="18">
        <f>SUM(C26:C28)</f>
        <v>-39900</v>
      </c>
      <c r="D29" s="239">
        <f t="shared" ref="D29:F29" si="20">SUM(D26:D28)</f>
        <v>0</v>
      </c>
      <c r="E29" s="239">
        <f t="shared" si="20"/>
        <v>-39900</v>
      </c>
      <c r="F29" s="386">
        <f t="shared" si="20"/>
        <v>-9250</v>
      </c>
      <c r="G29" s="386">
        <f>SUM(G26:G28)</f>
        <v>-30650</v>
      </c>
      <c r="H29" s="239">
        <f t="shared" ref="H29:N29" si="21">SUM(H26:H28)</f>
        <v>200</v>
      </c>
      <c r="I29" s="239">
        <f>+E29+H29</f>
        <v>-39700</v>
      </c>
      <c r="J29" s="239">
        <f t="shared" si="21"/>
        <v>-39900</v>
      </c>
      <c r="K29" s="239">
        <f t="shared" si="21"/>
        <v>0</v>
      </c>
      <c r="L29" s="239">
        <f t="shared" si="21"/>
        <v>-400</v>
      </c>
      <c r="M29" s="239">
        <f t="shared" si="21"/>
        <v>200</v>
      </c>
      <c r="N29" s="239">
        <f t="shared" si="21"/>
        <v>-40100</v>
      </c>
      <c r="O29" s="117"/>
      <c r="P29" s="7"/>
      <c r="Q29" s="7"/>
      <c r="R29" s="7"/>
      <c r="S29" s="7"/>
      <c r="T29" s="7"/>
      <c r="U29" s="273"/>
      <c r="V29" s="274"/>
    </row>
    <row r="30" spans="1:22" x14ac:dyDescent="0.25">
      <c r="A30" s="66"/>
      <c r="B30" s="4"/>
      <c r="C30" s="14"/>
      <c r="D30" s="236"/>
      <c r="E30" s="236"/>
      <c r="F30" s="392"/>
      <c r="G30" s="392"/>
      <c r="H30" s="14"/>
      <c r="I30" s="14"/>
      <c r="J30" s="51"/>
      <c r="K30" s="51"/>
      <c r="L30" s="51"/>
      <c r="M30" s="51"/>
      <c r="N30" s="51"/>
      <c r="O30" s="238"/>
      <c r="P30" s="7"/>
      <c r="Q30" s="7"/>
      <c r="R30" s="7"/>
      <c r="S30" s="7"/>
      <c r="T30" s="7"/>
      <c r="U30" s="271"/>
      <c r="V30" s="272"/>
    </row>
    <row r="31" spans="1:22" x14ac:dyDescent="0.25">
      <c r="A31" s="66"/>
      <c r="B31" s="4"/>
      <c r="C31" s="14"/>
      <c r="D31" s="236"/>
      <c r="E31" s="236"/>
      <c r="F31" s="392"/>
      <c r="G31" s="392"/>
      <c r="H31" s="14"/>
      <c r="I31" s="14"/>
      <c r="J31" s="51"/>
      <c r="K31" s="51"/>
      <c r="L31" s="51"/>
      <c r="M31" s="51"/>
      <c r="N31" s="51"/>
      <c r="O31" s="238"/>
      <c r="P31" s="7"/>
      <c r="Q31" s="7"/>
      <c r="R31" s="7"/>
      <c r="S31" s="7"/>
      <c r="T31" s="7"/>
      <c r="U31" s="271"/>
      <c r="V31" s="272"/>
    </row>
    <row r="32" spans="1:22" s="1" customFormat="1" ht="15.75" thickBot="1" x14ac:dyDescent="0.3">
      <c r="A32" s="69"/>
      <c r="B32" s="70" t="s">
        <v>37</v>
      </c>
      <c r="C32" s="21">
        <f>+C29+C23+C15</f>
        <v>-7500</v>
      </c>
      <c r="D32" s="240">
        <f t="shared" ref="D32:F32" si="22">+D29+D23+D15</f>
        <v>0</v>
      </c>
      <c r="E32" s="240">
        <f t="shared" si="22"/>
        <v>-7500</v>
      </c>
      <c r="F32" s="393">
        <f t="shared" si="22"/>
        <v>4040.5200000000013</v>
      </c>
      <c r="G32" s="393">
        <f>+G29+G23+G15</f>
        <v>-11540.52</v>
      </c>
      <c r="H32" s="240">
        <f t="shared" ref="H32:N32" si="23">+H29+H23+H15</f>
        <v>1760</v>
      </c>
      <c r="I32" s="240">
        <f t="shared" si="23"/>
        <v>-5740</v>
      </c>
      <c r="J32" s="240">
        <f t="shared" si="23"/>
        <v>-7500</v>
      </c>
      <c r="K32" s="240">
        <f t="shared" si="23"/>
        <v>0</v>
      </c>
      <c r="L32" s="240">
        <f t="shared" si="23"/>
        <v>-400</v>
      </c>
      <c r="M32" s="240">
        <f t="shared" si="23"/>
        <v>200</v>
      </c>
      <c r="N32" s="240">
        <f t="shared" si="23"/>
        <v>-7700</v>
      </c>
      <c r="O32" s="133"/>
      <c r="P32" s="7"/>
      <c r="Q32" s="7"/>
      <c r="R32" s="7"/>
      <c r="S32" s="7"/>
      <c r="T32" s="7"/>
      <c r="U32" s="275"/>
      <c r="V32" s="276"/>
    </row>
    <row r="33" spans="1:22" s="85" customFormat="1" ht="12" hidden="1" x14ac:dyDescent="0.2">
      <c r="A33" s="83"/>
      <c r="B33" s="84" t="s">
        <v>758</v>
      </c>
      <c r="C33" s="82">
        <f>18200-C32</f>
        <v>25700</v>
      </c>
      <c r="D33" s="82"/>
      <c r="E33" s="82"/>
      <c r="F33" s="82">
        <f>SUMIF('CY Ledger'!H:H,"11501",'CY Ledger'!C:C)-F32</f>
        <v>0</v>
      </c>
      <c r="G33" s="82"/>
      <c r="H33" s="82"/>
      <c r="I33" s="82"/>
      <c r="J33" s="82"/>
      <c r="K33" s="82"/>
      <c r="L33" s="82"/>
      <c r="M33" s="82"/>
      <c r="N33" s="82"/>
      <c r="U33" s="277"/>
      <c r="V33" s="277"/>
    </row>
    <row r="34" spans="1:22" s="85" customFormat="1" ht="12" x14ac:dyDescent="0.2">
      <c r="A34" s="83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U34" s="277"/>
      <c r="V34" s="277"/>
    </row>
  </sheetData>
  <mergeCells count="4">
    <mergeCell ref="V5:V7"/>
    <mergeCell ref="A1:B1"/>
    <mergeCell ref="U5:U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85" zoomScaleNormal="85" workbookViewId="0">
      <pane xSplit="2" ySplit="7" topLeftCell="C8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Y23" sqref="Y23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1" width="9.5703125" style="7" hidden="1" customWidth="1"/>
    <col min="12" max="12" width="11.28515625" style="7" hidden="1" customWidth="1"/>
    <col min="13" max="13" width="9.5703125" style="7" hidden="1" customWidth="1"/>
    <col min="14" max="14" width="9.5703125" style="7" customWidth="1"/>
    <col min="15" max="15" width="30.7109375" customWidth="1"/>
    <col min="16" max="16" width="3.85546875" bestFit="1" customWidth="1"/>
    <col min="17" max="21" width="3.85546875" style="206" customWidth="1"/>
    <col min="22" max="22" width="5.7109375" style="208" hidden="1" customWidth="1"/>
    <col min="23" max="23" width="7.42578125" style="208" hidden="1" customWidth="1"/>
  </cols>
  <sheetData>
    <row r="1" spans="1:23" x14ac:dyDescent="0.25">
      <c r="A1" s="487"/>
      <c r="B1" s="487"/>
    </row>
    <row r="2" spans="1:23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3" x14ac:dyDescent="0.25">
      <c r="A3" s="491" t="s">
        <v>772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3" ht="15.75" thickBot="1" x14ac:dyDescent="0.3">
      <c r="A4" s="360" t="s">
        <v>765</v>
      </c>
      <c r="B4" s="356" t="str">
        <f>LEFT(A9,5)</f>
        <v>11502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3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Q5" s="221"/>
      <c r="R5" s="221"/>
      <c r="S5" s="221"/>
      <c r="T5" s="221"/>
      <c r="U5" s="221"/>
      <c r="V5" s="488" t="s">
        <v>933</v>
      </c>
      <c r="W5" s="484" t="s">
        <v>934</v>
      </c>
    </row>
    <row r="6" spans="1:23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V6" s="489"/>
      <c r="W6" s="485"/>
    </row>
    <row r="7" spans="1:23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 t="s">
        <v>11</v>
      </c>
      <c r="J7" s="49" t="s">
        <v>11</v>
      </c>
      <c r="K7" s="49" t="s">
        <v>11</v>
      </c>
      <c r="L7" s="49" t="s">
        <v>11</v>
      </c>
      <c r="M7" s="49" t="s">
        <v>11</v>
      </c>
      <c r="N7" s="49" t="s">
        <v>11</v>
      </c>
      <c r="O7" s="38"/>
      <c r="P7" s="155"/>
      <c r="Q7" s="155"/>
      <c r="R7" s="155"/>
      <c r="S7" s="155"/>
      <c r="T7" s="155"/>
      <c r="U7" s="155"/>
      <c r="V7" s="490"/>
      <c r="W7" s="486"/>
    </row>
    <row r="8" spans="1:23" x14ac:dyDescent="0.25">
      <c r="A8" s="64"/>
      <c r="B8" s="65" t="s">
        <v>962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V8" s="280"/>
      <c r="W8" s="281"/>
    </row>
    <row r="9" spans="1:23" x14ac:dyDescent="0.25">
      <c r="A9" s="66">
        <v>115021135</v>
      </c>
      <c r="B9" s="15" t="s">
        <v>816</v>
      </c>
      <c r="C9" s="14">
        <f>SUMIF('CY Ledger'!A:A,'11502'!A9,'CY Ledger'!D:D)</f>
        <v>100</v>
      </c>
      <c r="D9" s="248"/>
      <c r="E9" s="248">
        <f>+C9+D9</f>
        <v>100</v>
      </c>
      <c r="F9" s="384">
        <f>SUMIF('CY Ledger'!A:A,'11502'!A9,'CY Ledger'!C:C)</f>
        <v>0</v>
      </c>
      <c r="G9" s="384">
        <f t="shared" ref="G9:G16" si="0">+E9-F9</f>
        <v>100</v>
      </c>
      <c r="H9" s="14"/>
      <c r="I9" s="14">
        <f>+H9+E9</f>
        <v>100</v>
      </c>
      <c r="J9" s="51">
        <f t="shared" ref="J9:J16" si="1">+C9</f>
        <v>100</v>
      </c>
      <c r="K9" s="51"/>
      <c r="L9" s="51"/>
      <c r="M9" s="51"/>
      <c r="N9" s="51">
        <f t="shared" ref="N9" si="2">SUM(J9:M9)</f>
        <v>100</v>
      </c>
      <c r="O9" s="238"/>
      <c r="P9" s="7"/>
      <c r="Q9" s="7"/>
      <c r="R9" s="7"/>
      <c r="S9" s="7"/>
      <c r="T9" s="7"/>
      <c r="U9" s="7"/>
      <c r="V9" s="271" t="s">
        <v>937</v>
      </c>
      <c r="W9" s="272" t="s">
        <v>937</v>
      </c>
    </row>
    <row r="10" spans="1:23" x14ac:dyDescent="0.25">
      <c r="A10" s="66">
        <v>115021140</v>
      </c>
      <c r="B10" s="15" t="s">
        <v>798</v>
      </c>
      <c r="C10" s="236">
        <f>SUMIF('CY Ledger'!A:A,'11502'!A10,'CY Ledger'!D:D)</f>
        <v>700</v>
      </c>
      <c r="D10" s="248"/>
      <c r="E10" s="248">
        <f t="shared" ref="E10:E16" si="3">+C10+D10</f>
        <v>700</v>
      </c>
      <c r="F10" s="384">
        <f>SUMIF('CY Ledger'!A:A,'11502'!A10,'CY Ledger'!C:C)</f>
        <v>180</v>
      </c>
      <c r="G10" s="384">
        <f t="shared" si="0"/>
        <v>520</v>
      </c>
      <c r="H10" s="14"/>
      <c r="I10" s="236">
        <f t="shared" ref="I10:I16" si="4">+H10+E10</f>
        <v>700</v>
      </c>
      <c r="J10" s="51">
        <f t="shared" si="1"/>
        <v>700</v>
      </c>
      <c r="K10" s="51"/>
      <c r="L10" s="51"/>
      <c r="M10" s="51"/>
      <c r="N10" s="51">
        <f t="shared" ref="N10:N16" si="5">SUM(J10:M10)</f>
        <v>700</v>
      </c>
      <c r="O10" s="238"/>
      <c r="P10" s="7"/>
      <c r="Q10" s="7"/>
      <c r="R10" s="7"/>
      <c r="S10" s="7"/>
      <c r="T10" s="7"/>
      <c r="U10" s="7"/>
      <c r="V10" s="271" t="s">
        <v>937</v>
      </c>
      <c r="W10" s="272" t="s">
        <v>937</v>
      </c>
    </row>
    <row r="11" spans="1:23" x14ac:dyDescent="0.25">
      <c r="A11" s="66">
        <v>115021149</v>
      </c>
      <c r="B11" s="15" t="s">
        <v>799</v>
      </c>
      <c r="C11" s="236">
        <f>SUMIF('CY Ledger'!A:A,'11502'!A11,'CY Ledger'!D:D)</f>
        <v>500</v>
      </c>
      <c r="D11" s="248"/>
      <c r="E11" s="248">
        <f t="shared" si="3"/>
        <v>500</v>
      </c>
      <c r="F11" s="384">
        <f>SUMIF('CY Ledger'!A:A,'11502'!A11,'CY Ledger'!C:C)</f>
        <v>0</v>
      </c>
      <c r="G11" s="384">
        <f t="shared" si="0"/>
        <v>500</v>
      </c>
      <c r="H11" s="14"/>
      <c r="I11" s="236">
        <f t="shared" si="4"/>
        <v>500</v>
      </c>
      <c r="J11" s="51">
        <f t="shared" si="1"/>
        <v>500</v>
      </c>
      <c r="K11" s="51"/>
      <c r="L11" s="51"/>
      <c r="M11" s="51"/>
      <c r="N11" s="51">
        <f t="shared" si="5"/>
        <v>500</v>
      </c>
      <c r="O11" s="238"/>
      <c r="P11" s="7"/>
      <c r="Q11" s="7"/>
      <c r="R11" s="7"/>
      <c r="S11" s="7"/>
      <c r="T11" s="7"/>
      <c r="U11" s="7"/>
      <c r="V11" s="271" t="s">
        <v>937</v>
      </c>
      <c r="W11" s="272" t="s">
        <v>937</v>
      </c>
    </row>
    <row r="12" spans="1:23" hidden="1" x14ac:dyDescent="0.25">
      <c r="A12" s="66">
        <v>115021400</v>
      </c>
      <c r="B12" s="15" t="s">
        <v>800</v>
      </c>
      <c r="C12" s="236">
        <f>SUMIF('CY Ledger'!A:A,'11502'!A12,'CY Ledger'!D:D)</f>
        <v>0</v>
      </c>
      <c r="D12" s="248"/>
      <c r="E12" s="248">
        <f t="shared" si="3"/>
        <v>0</v>
      </c>
      <c r="F12" s="384">
        <f>SUMIF('CY Ledger'!A:A,'11502'!A12,'CY Ledger'!C:C)</f>
        <v>0</v>
      </c>
      <c r="G12" s="384">
        <f t="shared" si="0"/>
        <v>0</v>
      </c>
      <c r="H12" s="14"/>
      <c r="I12" s="236">
        <f t="shared" si="4"/>
        <v>0</v>
      </c>
      <c r="J12" s="51">
        <f t="shared" si="1"/>
        <v>0</v>
      </c>
      <c r="K12" s="51"/>
      <c r="L12" s="51"/>
      <c r="M12" s="51"/>
      <c r="N12" s="51">
        <f t="shared" si="5"/>
        <v>0</v>
      </c>
      <c r="O12" s="238"/>
      <c r="P12" s="7"/>
      <c r="Q12" s="7"/>
      <c r="R12" s="7"/>
      <c r="S12" s="7"/>
      <c r="T12" s="7"/>
      <c r="U12" s="7"/>
      <c r="V12" s="271" t="s">
        <v>935</v>
      </c>
      <c r="W12" s="272" t="s">
        <v>935</v>
      </c>
    </row>
    <row r="13" spans="1:23" x14ac:dyDescent="0.25">
      <c r="A13" s="66">
        <v>115021401</v>
      </c>
      <c r="B13" s="15" t="s">
        <v>801</v>
      </c>
      <c r="C13" s="236">
        <f>SUMIF('CY Ledger'!A:A,'11502'!A13,'CY Ledger'!D:D)</f>
        <v>9400</v>
      </c>
      <c r="D13" s="248"/>
      <c r="E13" s="248">
        <f t="shared" si="3"/>
        <v>9400</v>
      </c>
      <c r="F13" s="384">
        <f>SUMIF('CY Ledger'!A:A,'11502'!A13,'CY Ledger'!C:C)</f>
        <v>4179.72</v>
      </c>
      <c r="G13" s="384">
        <f t="shared" si="0"/>
        <v>5220.28</v>
      </c>
      <c r="H13" s="14"/>
      <c r="I13" s="236">
        <f t="shared" si="4"/>
        <v>9400</v>
      </c>
      <c r="J13" s="51">
        <f t="shared" si="1"/>
        <v>9400</v>
      </c>
      <c r="K13" s="51"/>
      <c r="L13" s="51"/>
      <c r="M13" s="51"/>
      <c r="N13" s="51">
        <f t="shared" si="5"/>
        <v>9400</v>
      </c>
      <c r="O13" s="238"/>
      <c r="P13" s="7"/>
      <c r="Q13" s="7"/>
      <c r="R13" s="7"/>
      <c r="S13" s="7"/>
      <c r="T13" s="7"/>
      <c r="U13" s="7"/>
      <c r="V13" s="271" t="s">
        <v>935</v>
      </c>
      <c r="W13" s="272" t="s">
        <v>935</v>
      </c>
    </row>
    <row r="14" spans="1:23" hidden="1" x14ac:dyDescent="0.25">
      <c r="A14" s="66">
        <v>115021500</v>
      </c>
      <c r="B14" s="15" t="s">
        <v>802</v>
      </c>
      <c r="C14" s="236">
        <f>SUMIF('CY Ledger'!A:A,'11502'!A14,'CY Ledger'!D:D)</f>
        <v>0</v>
      </c>
      <c r="D14" s="143"/>
      <c r="E14" s="143">
        <f t="shared" si="3"/>
        <v>0</v>
      </c>
      <c r="F14" s="384">
        <f>SUMIF('CY Ledger'!A:A,'11502'!A14,'CY Ledger'!C:C)</f>
        <v>0</v>
      </c>
      <c r="G14" s="384">
        <f t="shared" si="0"/>
        <v>0</v>
      </c>
      <c r="H14" s="137"/>
      <c r="I14" s="236">
        <f t="shared" si="4"/>
        <v>0</v>
      </c>
      <c r="J14" s="51">
        <f t="shared" si="1"/>
        <v>0</v>
      </c>
      <c r="K14" s="51"/>
      <c r="L14" s="51"/>
      <c r="M14" s="51"/>
      <c r="N14" s="51">
        <f t="shared" si="5"/>
        <v>0</v>
      </c>
      <c r="O14" s="238"/>
      <c r="P14" s="7"/>
      <c r="Q14" s="7"/>
      <c r="R14" s="7"/>
      <c r="S14" s="7"/>
      <c r="T14" s="7"/>
      <c r="U14" s="7"/>
      <c r="V14" s="271" t="s">
        <v>888</v>
      </c>
      <c r="W14" s="272" t="s">
        <v>888</v>
      </c>
    </row>
    <row r="15" spans="1:23" hidden="1" x14ac:dyDescent="0.25">
      <c r="A15" s="66">
        <v>115021502</v>
      </c>
      <c r="B15" s="15" t="s">
        <v>803</v>
      </c>
      <c r="C15" s="236">
        <f>SUMIF('CY Ledger'!A:A,'11502'!A15,'CY Ledger'!D:D)</f>
        <v>0</v>
      </c>
      <c r="D15" s="248"/>
      <c r="E15" s="248">
        <f t="shared" si="3"/>
        <v>0</v>
      </c>
      <c r="F15" s="384">
        <f>SUMIF('CY Ledger'!A:A,'11502'!A15,'CY Ledger'!C:C)</f>
        <v>0</v>
      </c>
      <c r="G15" s="384">
        <f t="shared" si="0"/>
        <v>0</v>
      </c>
      <c r="H15" s="14"/>
      <c r="I15" s="236">
        <f t="shared" si="4"/>
        <v>0</v>
      </c>
      <c r="J15" s="51">
        <f t="shared" si="1"/>
        <v>0</v>
      </c>
      <c r="K15" s="51"/>
      <c r="L15" s="51"/>
      <c r="M15" s="51"/>
      <c r="N15" s="51">
        <f t="shared" si="5"/>
        <v>0</v>
      </c>
      <c r="O15" s="238"/>
      <c r="P15" s="7"/>
      <c r="Q15" s="7"/>
      <c r="R15" s="7"/>
      <c r="S15" s="7"/>
      <c r="T15" s="7"/>
      <c r="U15" s="7"/>
      <c r="V15" s="271" t="s">
        <v>888</v>
      </c>
      <c r="W15" s="272" t="s">
        <v>888</v>
      </c>
    </row>
    <row r="16" spans="1:23" x14ac:dyDescent="0.25">
      <c r="A16" s="66">
        <v>115021620</v>
      </c>
      <c r="B16" s="15" t="s">
        <v>804</v>
      </c>
      <c r="C16" s="236">
        <f>SUMIF('CY Ledger'!A:A,'11502'!A16,'CY Ledger'!D:D)</f>
        <v>2300</v>
      </c>
      <c r="D16" s="248"/>
      <c r="E16" s="248">
        <f t="shared" si="3"/>
        <v>2300</v>
      </c>
      <c r="F16" s="384">
        <f>SUMIF('CY Ledger'!A:A,'11502'!A16,'CY Ledger'!C:C)</f>
        <v>0</v>
      </c>
      <c r="G16" s="384">
        <f t="shared" si="0"/>
        <v>2300</v>
      </c>
      <c r="H16" s="14"/>
      <c r="I16" s="236">
        <f t="shared" si="4"/>
        <v>2300</v>
      </c>
      <c r="J16" s="51">
        <f t="shared" si="1"/>
        <v>2300</v>
      </c>
      <c r="K16" s="51"/>
      <c r="L16" s="51"/>
      <c r="M16" s="51"/>
      <c r="N16" s="51">
        <f t="shared" si="5"/>
        <v>2300</v>
      </c>
      <c r="O16" s="238"/>
      <c r="P16" s="7"/>
      <c r="Q16" s="7"/>
      <c r="R16" s="7"/>
      <c r="S16" s="7"/>
      <c r="T16" s="7"/>
      <c r="U16" s="7"/>
      <c r="V16" s="271" t="s">
        <v>935</v>
      </c>
      <c r="W16" s="272" t="s">
        <v>935</v>
      </c>
    </row>
    <row r="17" spans="1:23" s="207" customFormat="1" x14ac:dyDescent="0.25">
      <c r="A17" s="257"/>
      <c r="B17" s="117" t="s">
        <v>960</v>
      </c>
      <c r="C17" s="239">
        <f>SUM(C9:C16)</f>
        <v>13000</v>
      </c>
      <c r="D17" s="239">
        <f t="shared" ref="D17:G17" si="6">SUM(D9:D16)</f>
        <v>0</v>
      </c>
      <c r="E17" s="239">
        <f t="shared" si="6"/>
        <v>13000</v>
      </c>
      <c r="F17" s="386">
        <f t="shared" si="6"/>
        <v>4359.72</v>
      </c>
      <c r="G17" s="386">
        <f t="shared" si="6"/>
        <v>8640.2799999999988</v>
      </c>
      <c r="H17" s="239">
        <f t="shared" ref="H17:N17" si="7">SUM(H9:H16)</f>
        <v>0</v>
      </c>
      <c r="I17" s="239">
        <f t="shared" si="7"/>
        <v>13000</v>
      </c>
      <c r="J17" s="239">
        <f t="shared" si="7"/>
        <v>13000</v>
      </c>
      <c r="K17" s="239">
        <f t="shared" si="7"/>
        <v>0</v>
      </c>
      <c r="L17" s="239">
        <f t="shared" si="7"/>
        <v>0</v>
      </c>
      <c r="M17" s="239">
        <f t="shared" si="7"/>
        <v>0</v>
      </c>
      <c r="N17" s="239">
        <f t="shared" si="7"/>
        <v>13000</v>
      </c>
      <c r="O17" s="117"/>
      <c r="P17" s="355"/>
      <c r="Q17" s="355"/>
      <c r="R17" s="355"/>
      <c r="S17" s="355"/>
      <c r="T17" s="355"/>
      <c r="U17" s="355"/>
      <c r="V17" s="273"/>
      <c r="W17" s="274"/>
    </row>
    <row r="18" spans="1:23" s="206" customFormat="1" x14ac:dyDescent="0.25">
      <c r="A18" s="256"/>
      <c r="B18" s="238"/>
      <c r="C18" s="236"/>
      <c r="D18" s="248"/>
      <c r="E18" s="248"/>
      <c r="F18" s="384"/>
      <c r="G18" s="384"/>
      <c r="H18" s="236"/>
      <c r="I18" s="236"/>
      <c r="J18" s="51"/>
      <c r="K18" s="51"/>
      <c r="L18" s="453"/>
      <c r="M18" s="51"/>
      <c r="N18" s="51"/>
      <c r="O18" s="238"/>
      <c r="P18" s="7"/>
      <c r="Q18" s="7"/>
      <c r="R18" s="7"/>
      <c r="S18" s="7"/>
      <c r="T18" s="7"/>
      <c r="U18" s="7"/>
      <c r="V18" s="271"/>
      <c r="W18" s="272"/>
    </row>
    <row r="19" spans="1:23" s="206" customFormat="1" x14ac:dyDescent="0.25">
      <c r="A19" s="256"/>
      <c r="B19" s="238" t="s">
        <v>957</v>
      </c>
      <c r="C19" s="236"/>
      <c r="D19" s="248"/>
      <c r="E19" s="248"/>
      <c r="F19" s="384"/>
      <c r="G19" s="384"/>
      <c r="H19" s="236"/>
      <c r="I19" s="236"/>
      <c r="J19" s="51"/>
      <c r="K19" s="51"/>
      <c r="L19" s="51"/>
      <c r="M19" s="51"/>
      <c r="N19" s="51"/>
      <c r="O19" s="238"/>
      <c r="P19" s="7"/>
      <c r="Q19" s="7"/>
      <c r="R19" s="7"/>
      <c r="S19" s="7"/>
      <c r="T19" s="7"/>
      <c r="U19" s="7"/>
      <c r="V19" s="271"/>
      <c r="W19" s="272"/>
    </row>
    <row r="20" spans="1:23" x14ac:dyDescent="0.25">
      <c r="A20" s="66">
        <v>115022000</v>
      </c>
      <c r="B20" s="15" t="s">
        <v>805</v>
      </c>
      <c r="C20" s="14">
        <f>SUMIF('CY Ledger'!A:A,'11502'!A20,'CY Ledger'!D:D)</f>
        <v>300</v>
      </c>
      <c r="D20" s="248"/>
      <c r="E20" s="248">
        <f t="shared" ref="E20:E26" si="8">+C20+D20</f>
        <v>300</v>
      </c>
      <c r="F20" s="384">
        <f>SUMIF('CY Ledger'!A:A,'11502'!A20,'CY Ledger'!C:C)</f>
        <v>0</v>
      </c>
      <c r="G20" s="384">
        <f t="shared" ref="G20:G26" si="9">+E20-F20</f>
        <v>300</v>
      </c>
      <c r="H20" s="14"/>
      <c r="I20" s="236">
        <f t="shared" ref="I20:I26" si="10">+H20+E20</f>
        <v>300</v>
      </c>
      <c r="J20" s="51">
        <f t="shared" ref="J20:J26" si="11">+C20</f>
        <v>300</v>
      </c>
      <c r="K20" s="51"/>
      <c r="L20" s="51"/>
      <c r="M20" s="51"/>
      <c r="N20" s="51">
        <f t="shared" ref="N20" si="12">SUM(J20:M20)</f>
        <v>300</v>
      </c>
      <c r="O20" s="238"/>
      <c r="P20" s="7"/>
      <c r="Q20" s="7"/>
      <c r="R20" s="7"/>
      <c r="S20" s="7"/>
      <c r="T20" s="7"/>
      <c r="U20" s="7"/>
      <c r="V20" s="271" t="s">
        <v>935</v>
      </c>
      <c r="W20" s="272" t="s">
        <v>935</v>
      </c>
    </row>
    <row r="21" spans="1:23" s="342" customFormat="1" x14ac:dyDescent="0.25">
      <c r="A21" s="337">
        <v>115022016</v>
      </c>
      <c r="B21" s="344" t="s">
        <v>806</v>
      </c>
      <c r="C21" s="336">
        <f>SUMIF('CY Ledger'!A:A,'11502'!A21,'CY Ledger'!D:D)</f>
        <v>500</v>
      </c>
      <c r="D21" s="338"/>
      <c r="E21" s="338">
        <f t="shared" si="8"/>
        <v>500</v>
      </c>
      <c r="F21" s="394">
        <f>SUMIF('CY Ledger'!A:A,'11502'!A21,'CY Ledger'!C:C)</f>
        <v>30</v>
      </c>
      <c r="G21" s="394">
        <f t="shared" si="9"/>
        <v>470</v>
      </c>
      <c r="H21" s="336"/>
      <c r="I21" s="236">
        <f t="shared" si="10"/>
        <v>500</v>
      </c>
      <c r="J21" s="51">
        <f t="shared" si="11"/>
        <v>500</v>
      </c>
      <c r="K21" s="51"/>
      <c r="L21" s="51"/>
      <c r="M21" s="51"/>
      <c r="N21" s="51">
        <f t="shared" ref="N21:N26" si="13">SUM(J21:M21)</f>
        <v>500</v>
      </c>
      <c r="O21" s="343"/>
      <c r="P21" s="339"/>
      <c r="Q21" s="339"/>
      <c r="R21" s="339"/>
      <c r="S21" s="339"/>
      <c r="T21" s="339"/>
      <c r="U21" s="339"/>
      <c r="V21" s="340" t="s">
        <v>935</v>
      </c>
      <c r="W21" s="341" t="s">
        <v>935</v>
      </c>
    </row>
    <row r="22" spans="1:23" x14ac:dyDescent="0.25">
      <c r="A22" s="66">
        <v>115022471</v>
      </c>
      <c r="B22" s="15" t="s">
        <v>807</v>
      </c>
      <c r="C22" s="14">
        <f>SUMIF('CY Ledger'!A:A,'11502'!A22,'CY Ledger'!D:D)</f>
        <v>0</v>
      </c>
      <c r="D22" s="248"/>
      <c r="E22" s="248">
        <f t="shared" si="8"/>
        <v>0</v>
      </c>
      <c r="F22" s="384">
        <f>SUMIF('CY Ledger'!A:A,'11502'!A22,'CY Ledger'!C:C)</f>
        <v>292.49</v>
      </c>
      <c r="G22" s="384">
        <f t="shared" si="9"/>
        <v>-292.49</v>
      </c>
      <c r="H22" s="14">
        <v>290</v>
      </c>
      <c r="I22" s="236">
        <f t="shared" si="10"/>
        <v>290</v>
      </c>
      <c r="J22" s="51">
        <f t="shared" si="11"/>
        <v>0</v>
      </c>
      <c r="K22" s="51"/>
      <c r="L22" s="51"/>
      <c r="M22" s="51"/>
      <c r="N22" s="51">
        <f t="shared" si="13"/>
        <v>0</v>
      </c>
      <c r="O22" s="238"/>
      <c r="P22" s="7"/>
      <c r="Q22" s="7"/>
      <c r="R22" s="7"/>
      <c r="S22" s="7"/>
      <c r="T22" s="7"/>
      <c r="U22" s="7"/>
      <c r="V22" s="271" t="s">
        <v>888</v>
      </c>
      <c r="W22" s="272" t="s">
        <v>888</v>
      </c>
    </row>
    <row r="23" spans="1:23" x14ac:dyDescent="0.25">
      <c r="A23" s="66">
        <v>115022703</v>
      </c>
      <c r="B23" s="15" t="s">
        <v>808</v>
      </c>
      <c r="C23" s="14">
        <f>SUMIF('CY Ledger'!A:A,'11502'!A23,'CY Ledger'!D:D)</f>
        <v>600</v>
      </c>
      <c r="D23" s="248"/>
      <c r="E23" s="248">
        <f t="shared" si="8"/>
        <v>600</v>
      </c>
      <c r="F23" s="384">
        <f>SUMIF('CY Ledger'!A:A,'11502'!A23,'CY Ledger'!C:C)</f>
        <v>0</v>
      </c>
      <c r="G23" s="384">
        <f t="shared" si="9"/>
        <v>600</v>
      </c>
      <c r="H23" s="14"/>
      <c r="I23" s="236">
        <f t="shared" si="10"/>
        <v>600</v>
      </c>
      <c r="J23" s="51">
        <f t="shared" si="11"/>
        <v>600</v>
      </c>
      <c r="K23" s="51"/>
      <c r="L23" s="51"/>
      <c r="M23" s="51"/>
      <c r="N23" s="51">
        <f t="shared" si="13"/>
        <v>600</v>
      </c>
      <c r="O23" s="238"/>
      <c r="P23" s="7"/>
      <c r="Q23" s="7"/>
      <c r="R23" s="7"/>
      <c r="S23" s="7"/>
      <c r="T23" s="7"/>
      <c r="U23" s="7"/>
      <c r="V23" s="271" t="s">
        <v>935</v>
      </c>
      <c r="W23" s="272" t="s">
        <v>935</v>
      </c>
    </row>
    <row r="24" spans="1:23" hidden="1" x14ac:dyDescent="0.25">
      <c r="A24" s="66">
        <v>115022706</v>
      </c>
      <c r="B24" s="15" t="s">
        <v>24</v>
      </c>
      <c r="C24" s="14">
        <f>SUMIF('CY Ledger'!A:A,'11502'!A24,'CY Ledger'!D:D)</f>
        <v>0</v>
      </c>
      <c r="D24" s="248"/>
      <c r="E24" s="248">
        <f t="shared" si="8"/>
        <v>0</v>
      </c>
      <c r="F24" s="384">
        <f>SUMIF('CY Ledger'!A:A,'11502'!A24,'CY Ledger'!C:C)</f>
        <v>0</v>
      </c>
      <c r="G24" s="384">
        <f t="shared" si="9"/>
        <v>0</v>
      </c>
      <c r="H24" s="14"/>
      <c r="I24" s="236">
        <f>+H24+E24</f>
        <v>0</v>
      </c>
      <c r="J24" s="51">
        <f t="shared" si="11"/>
        <v>0</v>
      </c>
      <c r="K24" s="51"/>
      <c r="L24" s="51"/>
      <c r="M24" s="51"/>
      <c r="N24" s="51">
        <f t="shared" si="13"/>
        <v>0</v>
      </c>
      <c r="O24" s="238"/>
      <c r="P24" s="7"/>
      <c r="Q24" s="7"/>
      <c r="R24" s="7"/>
      <c r="S24" s="7"/>
      <c r="T24" s="7"/>
      <c r="U24" s="7"/>
      <c r="V24" s="271" t="s">
        <v>888</v>
      </c>
      <c r="W24" s="272" t="s">
        <v>888</v>
      </c>
    </row>
    <row r="25" spans="1:23" x14ac:dyDescent="0.25">
      <c r="A25" s="66">
        <v>115022711</v>
      </c>
      <c r="B25" s="15" t="s">
        <v>817</v>
      </c>
      <c r="C25" s="14">
        <f>SUMIF('CY Ledger'!A:A,'11502'!A25,'CY Ledger'!D:D)</f>
        <v>1000</v>
      </c>
      <c r="D25" s="248"/>
      <c r="E25" s="248">
        <f t="shared" si="8"/>
        <v>1000</v>
      </c>
      <c r="F25" s="384">
        <f>SUMIF('CY Ledger'!A:A,'11502'!A25,'CY Ledger'!C:C)</f>
        <v>1682.8</v>
      </c>
      <c r="G25" s="384">
        <f t="shared" si="9"/>
        <v>-682.8</v>
      </c>
      <c r="H25" s="14">
        <v>800</v>
      </c>
      <c r="I25" s="236">
        <f t="shared" si="10"/>
        <v>1800</v>
      </c>
      <c r="J25" s="51">
        <f t="shared" si="11"/>
        <v>1000</v>
      </c>
      <c r="K25" s="51"/>
      <c r="L25" s="51"/>
      <c r="M25" s="51"/>
      <c r="N25" s="51">
        <f t="shared" si="13"/>
        <v>1000</v>
      </c>
      <c r="O25" s="447"/>
      <c r="P25" s="7"/>
      <c r="Q25" s="7"/>
      <c r="R25" s="7"/>
      <c r="S25" s="7"/>
      <c r="T25" s="7"/>
      <c r="U25" s="7"/>
      <c r="V25" s="271" t="s">
        <v>937</v>
      </c>
      <c r="W25" s="272" t="s">
        <v>937</v>
      </c>
    </row>
    <row r="26" spans="1:23" x14ac:dyDescent="0.25">
      <c r="A26" s="66">
        <v>115022713</v>
      </c>
      <c r="B26" s="15" t="s">
        <v>818</v>
      </c>
      <c r="C26" s="14">
        <f>SUMIF('CY Ledger'!A:A,'11502'!A26,'CY Ledger'!D:D)</f>
        <v>1000</v>
      </c>
      <c r="D26" s="248"/>
      <c r="E26" s="248">
        <f t="shared" si="8"/>
        <v>1000</v>
      </c>
      <c r="F26" s="384">
        <f>SUMIF('CY Ledger'!A:A,'11502'!A26,'CY Ledger'!C:C)</f>
        <v>254.99</v>
      </c>
      <c r="G26" s="384">
        <f t="shared" si="9"/>
        <v>745.01</v>
      </c>
      <c r="H26" s="14"/>
      <c r="I26" s="236">
        <f t="shared" si="10"/>
        <v>1000</v>
      </c>
      <c r="J26" s="51">
        <f t="shared" si="11"/>
        <v>1000</v>
      </c>
      <c r="K26" s="51"/>
      <c r="L26" s="51"/>
      <c r="M26" s="51"/>
      <c r="N26" s="51">
        <f t="shared" si="13"/>
        <v>1000</v>
      </c>
      <c r="O26" s="238"/>
      <c r="P26" s="7"/>
      <c r="Q26" s="7"/>
      <c r="R26" s="7"/>
      <c r="S26" s="7"/>
      <c r="T26" s="7"/>
      <c r="U26" s="7"/>
      <c r="V26" s="271" t="s">
        <v>935</v>
      </c>
      <c r="W26" s="272" t="s">
        <v>935</v>
      </c>
    </row>
    <row r="27" spans="1:23" s="1" customFormat="1" x14ac:dyDescent="0.25">
      <c r="A27" s="67"/>
      <c r="B27" s="68" t="s">
        <v>36</v>
      </c>
      <c r="C27" s="18">
        <f>SUM(C20:C26)</f>
        <v>3400</v>
      </c>
      <c r="D27" s="239">
        <f t="shared" ref="D27:H27" si="14">SUM(D20:D26)</f>
        <v>0</v>
      </c>
      <c r="E27" s="239">
        <f t="shared" si="14"/>
        <v>3400</v>
      </c>
      <c r="F27" s="386">
        <f t="shared" si="14"/>
        <v>2260.2799999999997</v>
      </c>
      <c r="G27" s="386">
        <f t="shared" si="14"/>
        <v>1139.72</v>
      </c>
      <c r="H27" s="444">
        <f t="shared" si="14"/>
        <v>1090</v>
      </c>
      <c r="I27" s="239">
        <f t="shared" ref="I27:N27" si="15">SUM(I20:I26)</f>
        <v>4490</v>
      </c>
      <c r="J27" s="239">
        <f t="shared" si="15"/>
        <v>3400</v>
      </c>
      <c r="K27" s="239">
        <f t="shared" si="15"/>
        <v>0</v>
      </c>
      <c r="L27" s="239">
        <f t="shared" si="15"/>
        <v>0</v>
      </c>
      <c r="M27" s="239">
        <f t="shared" si="15"/>
        <v>0</v>
      </c>
      <c r="N27" s="239">
        <f t="shared" si="15"/>
        <v>3400</v>
      </c>
      <c r="O27" s="117"/>
      <c r="P27" s="7"/>
      <c r="Q27" s="7"/>
      <c r="R27" s="7"/>
      <c r="S27" s="7"/>
      <c r="T27" s="7"/>
      <c r="U27" s="7"/>
      <c r="V27" s="273"/>
      <c r="W27" s="274"/>
    </row>
    <row r="28" spans="1:23" x14ac:dyDescent="0.25">
      <c r="A28" s="66"/>
      <c r="B28" s="4"/>
      <c r="C28" s="14"/>
      <c r="D28" s="248"/>
      <c r="E28" s="248"/>
      <c r="F28" s="384"/>
      <c r="G28" s="384"/>
      <c r="H28" s="14"/>
      <c r="I28" s="14"/>
      <c r="J28" s="51"/>
      <c r="K28" s="51"/>
      <c r="L28" s="51"/>
      <c r="M28" s="51"/>
      <c r="N28" s="51"/>
      <c r="O28" s="238"/>
      <c r="P28" s="7"/>
      <c r="Q28" s="7"/>
      <c r="R28" s="7"/>
      <c r="S28" s="7"/>
      <c r="T28" s="7"/>
      <c r="U28" s="7"/>
      <c r="V28" s="271"/>
      <c r="W28" s="272"/>
    </row>
    <row r="29" spans="1:23" s="1" customFormat="1" x14ac:dyDescent="0.25">
      <c r="A29" s="67"/>
      <c r="B29" s="68" t="s">
        <v>959</v>
      </c>
      <c r="C29" s="18"/>
      <c r="D29" s="249"/>
      <c r="E29" s="249"/>
      <c r="F29" s="389"/>
      <c r="G29" s="389"/>
      <c r="H29" s="18"/>
      <c r="I29" s="18"/>
      <c r="J29" s="52"/>
      <c r="K29" s="52"/>
      <c r="L29" s="52"/>
      <c r="M29" s="52"/>
      <c r="N29" s="52"/>
      <c r="O29" s="117"/>
      <c r="P29" s="7"/>
      <c r="Q29" s="7"/>
      <c r="R29" s="7"/>
      <c r="S29" s="7"/>
      <c r="T29" s="7"/>
      <c r="U29" s="7"/>
      <c r="V29" s="273"/>
      <c r="W29" s="274"/>
    </row>
    <row r="30" spans="1:23" x14ac:dyDescent="0.25">
      <c r="A30" s="66">
        <v>115029075</v>
      </c>
      <c r="B30" s="15" t="s">
        <v>810</v>
      </c>
      <c r="C30" s="14">
        <f>SUMIF('CY Ledger'!A:A,'11502'!A30,'CY Ledger'!D:D)</f>
        <v>-12200</v>
      </c>
      <c r="D30" s="248"/>
      <c r="E30" s="248">
        <f>+C30+D30</f>
        <v>-12200</v>
      </c>
      <c r="F30" s="384">
        <f>SUMIF('CY Ledger'!A:A,'11502'!A30,'CY Ledger'!C:C)</f>
        <v>0</v>
      </c>
      <c r="G30" s="384">
        <f t="shared" ref="G30:G33" si="16">+E30-F30</f>
        <v>-12200</v>
      </c>
      <c r="H30" s="14"/>
      <c r="I30" s="137">
        <f t="shared" ref="I30:I33" si="17">+H30+E30</f>
        <v>-12200</v>
      </c>
      <c r="J30" s="135">
        <f t="shared" ref="J30:J33" si="18">+C30</f>
        <v>-12200</v>
      </c>
      <c r="K30" s="135"/>
      <c r="L30" s="135">
        <f>ROUND((+J30*0.015),-2)</f>
        <v>-200</v>
      </c>
      <c r="M30" s="135"/>
      <c r="N30" s="135">
        <f t="shared" ref="N30:N33" si="19">SUM(J30:M30)</f>
        <v>-12400</v>
      </c>
      <c r="O30" s="238"/>
      <c r="P30" s="7"/>
      <c r="Q30" s="7"/>
      <c r="R30" s="7"/>
      <c r="S30" s="7"/>
      <c r="T30" s="7"/>
      <c r="U30" s="7"/>
      <c r="V30" s="271" t="s">
        <v>935</v>
      </c>
      <c r="W30" s="346" t="s">
        <v>936</v>
      </c>
    </row>
    <row r="31" spans="1:23" hidden="1" x14ac:dyDescent="0.25">
      <c r="A31" s="66">
        <v>115029077</v>
      </c>
      <c r="B31" s="15" t="s">
        <v>806</v>
      </c>
      <c r="C31" s="14">
        <f>SUMIF('CY Ledger'!A:A,'11502'!A31,'CY Ledger'!D:D)</f>
        <v>0</v>
      </c>
      <c r="D31" s="248"/>
      <c r="E31" s="248">
        <f>+C31+D31</f>
        <v>0</v>
      </c>
      <c r="F31" s="384">
        <f>SUMIF('CY Ledger'!A:A,'11502'!A31,'CY Ledger'!C:C)</f>
        <v>0</v>
      </c>
      <c r="G31" s="384">
        <f t="shared" si="16"/>
        <v>0</v>
      </c>
      <c r="H31" s="14"/>
      <c r="I31" s="14">
        <f t="shared" si="17"/>
        <v>0</v>
      </c>
      <c r="J31" s="135">
        <f t="shared" si="18"/>
        <v>0</v>
      </c>
      <c r="K31" s="135"/>
      <c r="L31" s="135"/>
      <c r="M31" s="135"/>
      <c r="N31" s="135">
        <f t="shared" si="19"/>
        <v>0</v>
      </c>
      <c r="O31" s="238"/>
      <c r="P31" s="7"/>
      <c r="Q31" s="7"/>
      <c r="R31" s="7"/>
      <c r="S31" s="7"/>
      <c r="T31" s="7"/>
      <c r="U31" s="7"/>
      <c r="V31" s="271" t="s">
        <v>888</v>
      </c>
      <c r="W31" s="272" t="s">
        <v>888</v>
      </c>
    </row>
    <row r="32" spans="1:23" hidden="1" x14ac:dyDescent="0.25">
      <c r="A32" s="66">
        <v>115029362</v>
      </c>
      <c r="B32" s="15" t="s">
        <v>819</v>
      </c>
      <c r="C32" s="14">
        <f>SUMIF('CY Ledger'!A:A,'11502'!A32,'CY Ledger'!D:D)</f>
        <v>0</v>
      </c>
      <c r="D32" s="248"/>
      <c r="E32" s="248">
        <f>+C32+D32</f>
        <v>0</v>
      </c>
      <c r="F32" s="384">
        <f>SUMIF('CY Ledger'!A:A,'11502'!A32,'CY Ledger'!C:C)</f>
        <v>0</v>
      </c>
      <c r="G32" s="384">
        <f t="shared" si="16"/>
        <v>0</v>
      </c>
      <c r="H32" s="14"/>
      <c r="I32" s="14">
        <f t="shared" si="17"/>
        <v>0</v>
      </c>
      <c r="J32" s="135">
        <f t="shared" si="18"/>
        <v>0</v>
      </c>
      <c r="K32" s="135"/>
      <c r="L32" s="135"/>
      <c r="M32" s="135"/>
      <c r="N32" s="135">
        <f t="shared" si="19"/>
        <v>0</v>
      </c>
      <c r="O32" s="238"/>
      <c r="P32" s="7"/>
      <c r="Q32" s="7"/>
      <c r="R32" s="7"/>
      <c r="S32" s="7"/>
      <c r="T32" s="7"/>
      <c r="U32" s="7"/>
      <c r="V32" s="271" t="s">
        <v>935</v>
      </c>
      <c r="W32" s="272" t="s">
        <v>935</v>
      </c>
    </row>
    <row r="33" spans="1:23" x14ac:dyDescent="0.25">
      <c r="A33" s="66">
        <v>115029552</v>
      </c>
      <c r="B33" s="15" t="s">
        <v>811</v>
      </c>
      <c r="C33" s="14">
        <f>SUMIF('CY Ledger'!A:A,'11502'!A33,'CY Ledger'!D:D)</f>
        <v>-500</v>
      </c>
      <c r="D33" s="248"/>
      <c r="E33" s="248">
        <f>+C33+D33</f>
        <v>-500</v>
      </c>
      <c r="F33" s="384">
        <f>SUMIF('CY Ledger'!A:A,'11502'!A33,'CY Ledger'!C:C)</f>
        <v>0</v>
      </c>
      <c r="G33" s="384">
        <f t="shared" si="16"/>
        <v>-500</v>
      </c>
      <c r="H33" s="14">
        <v>500</v>
      </c>
      <c r="I33" s="14">
        <f t="shared" si="17"/>
        <v>0</v>
      </c>
      <c r="J33" s="135">
        <f t="shared" si="18"/>
        <v>-500</v>
      </c>
      <c r="K33" s="135"/>
      <c r="L33" s="135"/>
      <c r="M33" s="135">
        <v>500</v>
      </c>
      <c r="N33" s="135">
        <f t="shared" si="19"/>
        <v>0</v>
      </c>
      <c r="O33" s="238"/>
      <c r="P33" s="7"/>
      <c r="Q33" s="7"/>
      <c r="R33" s="7"/>
      <c r="S33" s="7"/>
      <c r="T33" s="7"/>
      <c r="U33" s="7"/>
      <c r="V33" s="271" t="s">
        <v>935</v>
      </c>
      <c r="W33" s="272" t="s">
        <v>935</v>
      </c>
    </row>
    <row r="34" spans="1:23" s="1" customFormat="1" x14ac:dyDescent="0.25">
      <c r="A34" s="67"/>
      <c r="B34" s="68" t="s">
        <v>36</v>
      </c>
      <c r="C34" s="18">
        <f t="shared" ref="C34:N34" si="20">SUM(C30:C33)</f>
        <v>-12700</v>
      </c>
      <c r="D34" s="239">
        <f t="shared" si="20"/>
        <v>0</v>
      </c>
      <c r="E34" s="239">
        <f t="shared" si="20"/>
        <v>-12700</v>
      </c>
      <c r="F34" s="386">
        <f t="shared" si="20"/>
        <v>0</v>
      </c>
      <c r="G34" s="386">
        <f t="shared" si="20"/>
        <v>-12700</v>
      </c>
      <c r="H34" s="444">
        <f t="shared" si="20"/>
        <v>500</v>
      </c>
      <c r="I34" s="239">
        <f t="shared" si="20"/>
        <v>-12200</v>
      </c>
      <c r="J34" s="239">
        <f t="shared" si="20"/>
        <v>-12700</v>
      </c>
      <c r="K34" s="239">
        <f t="shared" si="20"/>
        <v>0</v>
      </c>
      <c r="L34" s="239">
        <f t="shared" si="20"/>
        <v>-200</v>
      </c>
      <c r="M34" s="239">
        <f t="shared" si="20"/>
        <v>500</v>
      </c>
      <c r="N34" s="239">
        <f t="shared" si="20"/>
        <v>-12400</v>
      </c>
      <c r="O34" s="117"/>
      <c r="P34" s="7"/>
      <c r="Q34" s="7"/>
      <c r="R34" s="7"/>
      <c r="S34" s="7"/>
      <c r="T34" s="7"/>
      <c r="U34" s="7"/>
      <c r="V34" s="273"/>
      <c r="W34" s="274"/>
    </row>
    <row r="35" spans="1:23" x14ac:dyDescent="0.25">
      <c r="A35" s="66"/>
      <c r="B35" s="4"/>
      <c r="F35" s="395"/>
      <c r="G35" s="395"/>
      <c r="H35" s="14"/>
      <c r="I35" s="14"/>
      <c r="J35" s="51"/>
      <c r="K35" s="51"/>
      <c r="L35" s="51"/>
      <c r="M35" s="51"/>
      <c r="N35" s="51"/>
      <c r="O35" s="238"/>
      <c r="P35" s="7"/>
      <c r="Q35" s="7"/>
      <c r="R35" s="7"/>
      <c r="S35" s="7"/>
      <c r="T35" s="7"/>
      <c r="U35" s="7"/>
      <c r="V35" s="271"/>
      <c r="W35" s="272"/>
    </row>
    <row r="36" spans="1:23" x14ac:dyDescent="0.25">
      <c r="A36" s="66"/>
      <c r="B36" s="4"/>
      <c r="C36" s="14"/>
      <c r="D36" s="236"/>
      <c r="E36" s="236"/>
      <c r="F36" s="392"/>
      <c r="G36" s="392"/>
      <c r="H36" s="14"/>
      <c r="I36" s="14"/>
      <c r="J36" s="51"/>
      <c r="K36" s="51"/>
      <c r="L36" s="51"/>
      <c r="M36" s="51"/>
      <c r="N36" s="51"/>
      <c r="O36" s="238"/>
      <c r="P36" s="7"/>
      <c r="Q36" s="7"/>
      <c r="R36" s="7"/>
      <c r="S36" s="7"/>
      <c r="T36" s="7"/>
      <c r="U36" s="7"/>
      <c r="V36" s="271"/>
      <c r="W36" s="272"/>
    </row>
    <row r="37" spans="1:23" s="1" customFormat="1" ht="15.75" thickBot="1" x14ac:dyDescent="0.3">
      <c r="A37" s="69"/>
      <c r="B37" s="70" t="s">
        <v>37</v>
      </c>
      <c r="C37" s="21">
        <f t="shared" ref="C37:N37" si="21">+C34+C27+C17</f>
        <v>3700</v>
      </c>
      <c r="D37" s="240">
        <f t="shared" si="21"/>
        <v>0</v>
      </c>
      <c r="E37" s="240">
        <f t="shared" si="21"/>
        <v>3700</v>
      </c>
      <c r="F37" s="393">
        <f t="shared" si="21"/>
        <v>6620</v>
      </c>
      <c r="G37" s="393">
        <f t="shared" si="21"/>
        <v>-2920.0000000000018</v>
      </c>
      <c r="H37" s="240">
        <f t="shared" si="21"/>
        <v>1590</v>
      </c>
      <c r="I37" s="240">
        <f t="shared" si="21"/>
        <v>5290</v>
      </c>
      <c r="J37" s="240">
        <f t="shared" si="21"/>
        <v>3700</v>
      </c>
      <c r="K37" s="240">
        <f t="shared" si="21"/>
        <v>0</v>
      </c>
      <c r="L37" s="240">
        <f t="shared" si="21"/>
        <v>-200</v>
      </c>
      <c r="M37" s="240">
        <f t="shared" si="21"/>
        <v>500</v>
      </c>
      <c r="N37" s="240">
        <f t="shared" si="21"/>
        <v>4000</v>
      </c>
      <c r="O37" s="133"/>
      <c r="P37" s="7"/>
      <c r="Q37" s="7"/>
      <c r="R37" s="7"/>
      <c r="S37" s="7"/>
      <c r="T37" s="7"/>
      <c r="U37" s="7"/>
      <c r="V37" s="275"/>
      <c r="W37" s="276"/>
    </row>
    <row r="38" spans="1:23" s="85" customFormat="1" ht="12" hidden="1" x14ac:dyDescent="0.2">
      <c r="A38" s="83"/>
      <c r="B38" s="84" t="s">
        <v>758</v>
      </c>
      <c r="C38" s="82">
        <f>18800-C37</f>
        <v>15100</v>
      </c>
      <c r="D38" s="82"/>
      <c r="E38" s="82"/>
      <c r="F38" s="82">
        <f>SUMIF('CY Ledger'!H:H,"11502",'CY Ledger'!C:C)-F37-169</f>
        <v>-169</v>
      </c>
      <c r="G38" s="82"/>
      <c r="H38" s="82"/>
      <c r="I38" s="82"/>
      <c r="J38" s="82"/>
      <c r="K38" s="82"/>
      <c r="L38" s="82"/>
      <c r="M38" s="82"/>
      <c r="N38" s="82"/>
      <c r="V38" s="277"/>
      <c r="W38" s="277"/>
    </row>
    <row r="39" spans="1:23" s="85" customFormat="1" ht="12" x14ac:dyDescent="0.2">
      <c r="A39" s="83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V39" s="277"/>
      <c r="W39" s="277"/>
    </row>
  </sheetData>
  <mergeCells count="4">
    <mergeCell ref="W5:W7"/>
    <mergeCell ref="A1:B1"/>
    <mergeCell ref="V5:V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pane xSplit="2" ySplit="7" topLeftCell="C15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W30" sqref="W30"/>
    </sheetView>
  </sheetViews>
  <sheetFormatPr defaultRowHeight="15" x14ac:dyDescent="0.25"/>
  <cols>
    <col min="1" max="1" width="11.5703125" style="30" customWidth="1"/>
    <col min="2" max="2" width="44.28515625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1" width="9.5703125" style="7" hidden="1" customWidth="1"/>
    <col min="12" max="12" width="10.85546875" style="7" hidden="1" customWidth="1"/>
    <col min="13" max="13" width="9.5703125" style="7" hidden="1" customWidth="1"/>
    <col min="14" max="14" width="9.5703125" style="7" customWidth="1"/>
    <col min="15" max="15" width="35.85546875" customWidth="1"/>
    <col min="16" max="20" width="3.85546875" style="206" customWidth="1"/>
    <col min="21" max="21" width="5.7109375" style="208" hidden="1" customWidth="1"/>
    <col min="22" max="22" width="7.42578125" style="208" hidden="1" customWidth="1"/>
  </cols>
  <sheetData>
    <row r="1" spans="1:22" x14ac:dyDescent="0.25">
      <c r="A1" s="487"/>
      <c r="B1" s="487"/>
    </row>
    <row r="2" spans="1:22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2" x14ac:dyDescent="0.25">
      <c r="A3" s="491" t="s">
        <v>975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2" ht="15.75" thickBot="1" x14ac:dyDescent="0.3">
      <c r="A4" s="360" t="s">
        <v>765</v>
      </c>
      <c r="B4" s="356" t="str">
        <f>LEFT(A9,5)</f>
        <v>11503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2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P5" s="221"/>
      <c r="Q5" s="221"/>
      <c r="R5" s="221"/>
      <c r="S5" s="221"/>
      <c r="T5" s="221"/>
      <c r="U5" s="488" t="s">
        <v>933</v>
      </c>
      <c r="V5" s="484" t="s">
        <v>934</v>
      </c>
    </row>
    <row r="6" spans="1:22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U6" s="489"/>
      <c r="V6" s="485"/>
    </row>
    <row r="7" spans="1:22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/>
      <c r="J7" s="49"/>
      <c r="K7" s="49"/>
      <c r="L7" s="49"/>
      <c r="M7" s="49"/>
      <c r="N7" s="49"/>
      <c r="O7" s="38"/>
      <c r="P7" s="155"/>
      <c r="Q7" s="155"/>
      <c r="R7" s="155"/>
      <c r="S7" s="155"/>
      <c r="T7" s="155"/>
      <c r="U7" s="489"/>
      <c r="V7" s="485"/>
    </row>
    <row r="8" spans="1:22" x14ac:dyDescent="0.25">
      <c r="A8" s="64"/>
      <c r="B8" s="65" t="s">
        <v>962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U8" s="280"/>
      <c r="V8" s="281"/>
    </row>
    <row r="9" spans="1:22" x14ac:dyDescent="0.25">
      <c r="A9" s="66">
        <v>115031135</v>
      </c>
      <c r="B9" s="15" t="s">
        <v>816</v>
      </c>
      <c r="C9" s="14">
        <f>SUMIF('CY Ledger'!A:A,'11503'!A9,'CY Ledger'!D:D)</f>
        <v>100</v>
      </c>
      <c r="D9" s="248"/>
      <c r="E9" s="248">
        <f t="shared" ref="E9:E15" si="0">+C9+D9</f>
        <v>100</v>
      </c>
      <c r="F9" s="384">
        <f>SUMIF('CY Ledger'!A:A,'11503'!A9,'CY Ledger'!C:C)</f>
        <v>0</v>
      </c>
      <c r="G9" s="384">
        <f t="shared" ref="G9:G15" si="1">+E9-F9</f>
        <v>100</v>
      </c>
      <c r="H9" s="14"/>
      <c r="I9" s="14">
        <f>+H9+E9</f>
        <v>100</v>
      </c>
      <c r="J9" s="51">
        <f t="shared" ref="J9:J15" si="2">+C9</f>
        <v>100</v>
      </c>
      <c r="K9" s="51"/>
      <c r="L9" s="51"/>
      <c r="M9" s="51"/>
      <c r="N9" s="51">
        <f t="shared" ref="N9" si="3">SUM(J9:M9)</f>
        <v>100</v>
      </c>
      <c r="O9" s="238"/>
      <c r="P9" s="7"/>
      <c r="Q9" s="7"/>
      <c r="R9" s="7"/>
      <c r="S9" s="7"/>
      <c r="T9" s="7"/>
      <c r="U9" s="271" t="s">
        <v>937</v>
      </c>
      <c r="V9" s="272" t="s">
        <v>937</v>
      </c>
    </row>
    <row r="10" spans="1:22" x14ac:dyDescent="0.25">
      <c r="A10" s="66">
        <v>115031140</v>
      </c>
      <c r="B10" s="15" t="s">
        <v>798</v>
      </c>
      <c r="C10" s="236">
        <f>SUMIF('CY Ledger'!A:A,'11503'!A10,'CY Ledger'!D:D)</f>
        <v>600</v>
      </c>
      <c r="D10" s="248"/>
      <c r="E10" s="248">
        <f t="shared" si="0"/>
        <v>600</v>
      </c>
      <c r="F10" s="384">
        <f>SUMIF('CY Ledger'!A:A,'11503'!A10,'CY Ledger'!C:C)</f>
        <v>157.5</v>
      </c>
      <c r="G10" s="384">
        <f t="shared" si="1"/>
        <v>442.5</v>
      </c>
      <c r="H10" s="14"/>
      <c r="I10" s="236">
        <f t="shared" ref="I10:I15" si="4">+H10+E10</f>
        <v>600</v>
      </c>
      <c r="J10" s="51">
        <f t="shared" si="2"/>
        <v>600</v>
      </c>
      <c r="K10" s="51"/>
      <c r="L10" s="51"/>
      <c r="M10" s="51"/>
      <c r="N10" s="51">
        <f t="shared" ref="N10:N15" si="5">SUM(J10:M10)</f>
        <v>600</v>
      </c>
      <c r="O10" s="238"/>
      <c r="P10" s="7"/>
      <c r="Q10" s="7"/>
      <c r="R10" s="7"/>
      <c r="S10" s="7"/>
      <c r="T10" s="7"/>
      <c r="U10" s="271" t="s">
        <v>937</v>
      </c>
      <c r="V10" s="272" t="s">
        <v>937</v>
      </c>
    </row>
    <row r="11" spans="1:22" x14ac:dyDescent="0.25">
      <c r="A11" s="66">
        <v>115031149</v>
      </c>
      <c r="B11" s="15" t="s">
        <v>799</v>
      </c>
      <c r="C11" s="236">
        <f>SUMIF('CY Ledger'!A:A,'11503'!A11,'CY Ledger'!D:D)</f>
        <v>300</v>
      </c>
      <c r="D11" s="248"/>
      <c r="E11" s="248">
        <f t="shared" si="0"/>
        <v>300</v>
      </c>
      <c r="F11" s="384">
        <f>SUMIF('CY Ledger'!A:A,'11503'!A11,'CY Ledger'!C:C)</f>
        <v>0</v>
      </c>
      <c r="G11" s="384">
        <f t="shared" si="1"/>
        <v>300</v>
      </c>
      <c r="H11" s="14"/>
      <c r="I11" s="236">
        <f t="shared" si="4"/>
        <v>300</v>
      </c>
      <c r="J11" s="51">
        <f t="shared" si="2"/>
        <v>300</v>
      </c>
      <c r="K11" s="51"/>
      <c r="L11" s="51"/>
      <c r="M11" s="51"/>
      <c r="N11" s="51">
        <f t="shared" si="5"/>
        <v>300</v>
      </c>
      <c r="O11" s="238"/>
      <c r="P11" s="7"/>
      <c r="Q11" s="7"/>
      <c r="R11" s="7"/>
      <c r="S11" s="7"/>
      <c r="T11" s="7"/>
      <c r="U11" s="271" t="s">
        <v>937</v>
      </c>
      <c r="V11" s="272" t="s">
        <v>937</v>
      </c>
    </row>
    <row r="12" spans="1:22" hidden="1" x14ac:dyDescent="0.25">
      <c r="A12" s="66">
        <v>115031400</v>
      </c>
      <c r="B12" s="15" t="s">
        <v>800</v>
      </c>
      <c r="C12" s="236">
        <f>SUMIF('CY Ledger'!A:A,'11503'!A12,'CY Ledger'!D:D)</f>
        <v>0</v>
      </c>
      <c r="D12" s="248"/>
      <c r="E12" s="248">
        <f t="shared" si="0"/>
        <v>0</v>
      </c>
      <c r="F12" s="384">
        <f>SUMIF('CY Ledger'!A:A,'11503'!A12,'CY Ledger'!C:C)</f>
        <v>0</v>
      </c>
      <c r="G12" s="384">
        <f t="shared" si="1"/>
        <v>0</v>
      </c>
      <c r="H12" s="14"/>
      <c r="I12" s="236">
        <f t="shared" si="4"/>
        <v>0</v>
      </c>
      <c r="J12" s="51">
        <f t="shared" si="2"/>
        <v>0</v>
      </c>
      <c r="K12" s="51"/>
      <c r="L12" s="51"/>
      <c r="M12" s="51"/>
      <c r="N12" s="51">
        <f t="shared" si="5"/>
        <v>0</v>
      </c>
      <c r="O12" s="238"/>
      <c r="P12" s="7"/>
      <c r="Q12" s="7"/>
      <c r="R12" s="7"/>
      <c r="S12" s="7"/>
      <c r="T12" s="7"/>
      <c r="U12" s="271" t="s">
        <v>935</v>
      </c>
      <c r="V12" s="272" t="s">
        <v>935</v>
      </c>
    </row>
    <row r="13" spans="1:22" x14ac:dyDescent="0.25">
      <c r="A13" s="66">
        <v>115031401</v>
      </c>
      <c r="B13" s="15" t="s">
        <v>801</v>
      </c>
      <c r="C13" s="236">
        <f>SUMIF('CY Ledger'!A:A,'11503'!A13,'CY Ledger'!D:D)</f>
        <v>12300</v>
      </c>
      <c r="D13" s="248"/>
      <c r="E13" s="248">
        <f t="shared" si="0"/>
        <v>12300</v>
      </c>
      <c r="F13" s="384">
        <f>SUMIF('CY Ledger'!A:A,'11503'!A13,'CY Ledger'!C:C)</f>
        <v>4770.3100000000004</v>
      </c>
      <c r="G13" s="384">
        <f t="shared" si="1"/>
        <v>7529.69</v>
      </c>
      <c r="H13" s="14"/>
      <c r="I13" s="236">
        <f t="shared" si="4"/>
        <v>12300</v>
      </c>
      <c r="J13" s="51">
        <f t="shared" si="2"/>
        <v>12300</v>
      </c>
      <c r="K13" s="51"/>
      <c r="L13" s="51"/>
      <c r="M13" s="51"/>
      <c r="N13" s="51">
        <f t="shared" si="5"/>
        <v>12300</v>
      </c>
      <c r="O13" s="238"/>
      <c r="P13" s="7"/>
      <c r="Q13" s="7"/>
      <c r="R13" s="7"/>
      <c r="S13" s="7"/>
      <c r="T13" s="7"/>
      <c r="U13" s="271" t="s">
        <v>935</v>
      </c>
      <c r="V13" s="272" t="s">
        <v>935</v>
      </c>
    </row>
    <row r="14" spans="1:22" hidden="1" x14ac:dyDescent="0.25">
      <c r="A14" s="66">
        <v>115031500</v>
      </c>
      <c r="B14" s="15" t="s">
        <v>802</v>
      </c>
      <c r="C14" s="236">
        <f>SUMIF('CY Ledger'!A:A,'11503'!A14,'CY Ledger'!D:D)</f>
        <v>0</v>
      </c>
      <c r="D14" s="248"/>
      <c r="E14" s="248">
        <f t="shared" si="0"/>
        <v>0</v>
      </c>
      <c r="F14" s="384">
        <f>SUMIF('CY Ledger'!A:A,'11503'!A14,'CY Ledger'!C:C)</f>
        <v>0</v>
      </c>
      <c r="G14" s="384">
        <f t="shared" si="1"/>
        <v>0</v>
      </c>
      <c r="H14" s="14"/>
      <c r="I14" s="236">
        <f t="shared" si="4"/>
        <v>0</v>
      </c>
      <c r="J14" s="51">
        <f t="shared" si="2"/>
        <v>0</v>
      </c>
      <c r="K14" s="51"/>
      <c r="L14" s="51"/>
      <c r="M14" s="51"/>
      <c r="N14" s="51">
        <f t="shared" si="5"/>
        <v>0</v>
      </c>
      <c r="O14" s="238"/>
      <c r="P14" s="7"/>
      <c r="Q14" s="7"/>
      <c r="R14" s="7"/>
      <c r="S14" s="7"/>
      <c r="T14" s="7"/>
      <c r="U14" s="271" t="s">
        <v>888</v>
      </c>
      <c r="V14" s="272" t="s">
        <v>888</v>
      </c>
    </row>
    <row r="15" spans="1:22" x14ac:dyDescent="0.25">
      <c r="A15" s="66">
        <v>115031620</v>
      </c>
      <c r="B15" s="15" t="s">
        <v>804</v>
      </c>
      <c r="C15" s="236">
        <f>SUMIF('CY Ledger'!A:A,'11503'!A15,'CY Ledger'!D:D)</f>
        <v>5700</v>
      </c>
      <c r="D15" s="248"/>
      <c r="E15" s="248">
        <f t="shared" si="0"/>
        <v>5700</v>
      </c>
      <c r="F15" s="384">
        <f>SUMIF('CY Ledger'!A:A,'11503'!A15,'CY Ledger'!C:C)</f>
        <v>5799.63</v>
      </c>
      <c r="G15" s="384">
        <f t="shared" si="1"/>
        <v>-99.630000000000109</v>
      </c>
      <c r="H15" s="14">
        <v>100</v>
      </c>
      <c r="I15" s="236">
        <f t="shared" si="4"/>
        <v>5800</v>
      </c>
      <c r="J15" s="51">
        <f t="shared" si="2"/>
        <v>5700</v>
      </c>
      <c r="K15" s="51"/>
      <c r="L15" s="51">
        <v>100</v>
      </c>
      <c r="M15" s="51"/>
      <c r="N15" s="51">
        <f t="shared" si="5"/>
        <v>5800</v>
      </c>
      <c r="O15" s="238" t="s">
        <v>1774</v>
      </c>
      <c r="P15" s="7"/>
      <c r="Q15" s="7"/>
      <c r="R15" s="7"/>
      <c r="S15" s="7"/>
      <c r="T15" s="7"/>
      <c r="U15" s="271" t="s">
        <v>935</v>
      </c>
      <c r="V15" s="272" t="s">
        <v>935</v>
      </c>
    </row>
    <row r="16" spans="1:22" s="207" customFormat="1" x14ac:dyDescent="0.25">
      <c r="A16" s="257"/>
      <c r="B16" s="117" t="s">
        <v>36</v>
      </c>
      <c r="C16" s="239">
        <f>SUM(C9:C15)</f>
        <v>19000</v>
      </c>
      <c r="D16" s="239">
        <f t="shared" ref="D16:G16" si="6">SUM(D9:D15)</f>
        <v>0</v>
      </c>
      <c r="E16" s="239">
        <f t="shared" si="6"/>
        <v>19000</v>
      </c>
      <c r="F16" s="386">
        <f t="shared" si="6"/>
        <v>10727.44</v>
      </c>
      <c r="G16" s="386">
        <f t="shared" si="6"/>
        <v>8272.5599999999977</v>
      </c>
      <c r="H16" s="239">
        <f t="shared" ref="H16" si="7">SUM(H9:H15)</f>
        <v>100</v>
      </c>
      <c r="I16" s="239">
        <f>SUM(I9:I15)</f>
        <v>19100</v>
      </c>
      <c r="J16" s="239">
        <f t="shared" ref="J16:N16" si="8">SUM(J9:J15)</f>
        <v>19000</v>
      </c>
      <c r="K16" s="239">
        <f t="shared" si="8"/>
        <v>0</v>
      </c>
      <c r="L16" s="239">
        <f t="shared" si="8"/>
        <v>100</v>
      </c>
      <c r="M16" s="239">
        <f t="shared" si="8"/>
        <v>0</v>
      </c>
      <c r="N16" s="239">
        <f t="shared" si="8"/>
        <v>19100</v>
      </c>
      <c r="O16" s="117"/>
      <c r="P16" s="355"/>
      <c r="Q16" s="355"/>
      <c r="R16" s="355"/>
      <c r="S16" s="355"/>
      <c r="T16" s="355"/>
      <c r="U16" s="273"/>
      <c r="V16" s="274"/>
    </row>
    <row r="17" spans="1:22" s="206" customFormat="1" x14ac:dyDescent="0.25">
      <c r="A17" s="256"/>
      <c r="B17" s="238"/>
      <c r="C17" s="236"/>
      <c r="D17" s="248"/>
      <c r="E17" s="248"/>
      <c r="F17" s="384"/>
      <c r="G17" s="384"/>
      <c r="H17" s="236"/>
      <c r="I17" s="137"/>
      <c r="J17" s="135"/>
      <c r="K17" s="135"/>
      <c r="L17" s="135"/>
      <c r="M17" s="135"/>
      <c r="N17" s="135"/>
      <c r="O17" s="238"/>
      <c r="P17" s="7"/>
      <c r="Q17" s="7"/>
      <c r="R17" s="7"/>
      <c r="S17" s="7"/>
      <c r="T17" s="7"/>
      <c r="U17" s="271"/>
      <c r="V17" s="272"/>
    </row>
    <row r="18" spans="1:22" s="206" customFormat="1" x14ac:dyDescent="0.25">
      <c r="A18" s="256"/>
      <c r="B18" s="238" t="s">
        <v>957</v>
      </c>
      <c r="C18" s="236"/>
      <c r="D18" s="248"/>
      <c r="E18" s="248"/>
      <c r="F18" s="384"/>
      <c r="G18" s="384"/>
      <c r="H18" s="236"/>
      <c r="I18" s="137"/>
      <c r="J18" s="135"/>
      <c r="K18" s="135"/>
      <c r="L18" s="452"/>
      <c r="M18" s="135"/>
      <c r="N18" s="135"/>
      <c r="O18" s="238"/>
      <c r="P18" s="7"/>
      <c r="Q18" s="7"/>
      <c r="R18" s="7"/>
      <c r="S18" s="7"/>
      <c r="T18" s="7"/>
      <c r="U18" s="271"/>
      <c r="V18" s="272"/>
    </row>
    <row r="19" spans="1:22" x14ac:dyDescent="0.25">
      <c r="A19" s="66">
        <v>115032000</v>
      </c>
      <c r="B19" s="15" t="s">
        <v>805</v>
      </c>
      <c r="C19" s="14">
        <f>SUMIF('CY Ledger'!A:A,'11503'!A19,'CY Ledger'!D:D)</f>
        <v>300</v>
      </c>
      <c r="D19" s="248"/>
      <c r="E19" s="248">
        <f>+C19+D19</f>
        <v>300</v>
      </c>
      <c r="F19" s="384">
        <f>SUMIF('CY Ledger'!A:A,'11503'!A19,'CY Ledger'!C:C)</f>
        <v>0</v>
      </c>
      <c r="G19" s="384">
        <f t="shared" ref="G19:G23" si="9">+E19-F19</f>
        <v>300</v>
      </c>
      <c r="H19" s="14"/>
      <c r="I19" s="137">
        <f t="shared" ref="I19:I23" si="10">+H19+E19</f>
        <v>300</v>
      </c>
      <c r="J19" s="135">
        <f t="shared" ref="J19:J23" si="11">+C19</f>
        <v>300</v>
      </c>
      <c r="K19" s="135"/>
      <c r="L19" s="135"/>
      <c r="M19" s="135"/>
      <c r="N19" s="135">
        <f t="shared" ref="N19" si="12">SUM(J19:M19)</f>
        <v>300</v>
      </c>
      <c r="O19" s="238"/>
      <c r="P19" s="7"/>
      <c r="Q19" s="7"/>
      <c r="R19" s="7"/>
      <c r="S19" s="7"/>
      <c r="T19" s="7"/>
      <c r="U19" s="271" t="s">
        <v>935</v>
      </c>
      <c r="V19" s="272" t="s">
        <v>935</v>
      </c>
    </row>
    <row r="20" spans="1:22" x14ac:dyDescent="0.25">
      <c r="A20" s="66">
        <v>115032016</v>
      </c>
      <c r="B20" s="15" t="s">
        <v>820</v>
      </c>
      <c r="C20" s="14">
        <f>SUMIF('CY Ledger'!A:A,'11503'!A20,'CY Ledger'!D:D)</f>
        <v>300</v>
      </c>
      <c r="D20" s="248"/>
      <c r="E20" s="248">
        <f>+C20+D20</f>
        <v>300</v>
      </c>
      <c r="F20" s="384">
        <f>SUMIF('CY Ledger'!A:A,'11503'!A20,'CY Ledger'!C:C)</f>
        <v>157.5</v>
      </c>
      <c r="G20" s="384">
        <f t="shared" si="9"/>
        <v>142.5</v>
      </c>
      <c r="H20" s="14"/>
      <c r="I20" s="14">
        <f t="shared" si="10"/>
        <v>300</v>
      </c>
      <c r="J20" s="135">
        <f t="shared" si="11"/>
        <v>300</v>
      </c>
      <c r="K20" s="135"/>
      <c r="L20" s="135"/>
      <c r="M20" s="135"/>
      <c r="N20" s="135">
        <f t="shared" ref="N20:N23" si="13">SUM(J20:M20)</f>
        <v>300</v>
      </c>
      <c r="O20" s="238"/>
      <c r="P20" s="7"/>
      <c r="Q20" s="7"/>
      <c r="R20" s="7"/>
      <c r="S20" s="7"/>
      <c r="T20" s="7"/>
      <c r="U20" s="271" t="s">
        <v>935</v>
      </c>
      <c r="V20" s="272" t="s">
        <v>935</v>
      </c>
    </row>
    <row r="21" spans="1:22" x14ac:dyDescent="0.25">
      <c r="A21" s="66">
        <v>115032471</v>
      </c>
      <c r="B21" s="15" t="s">
        <v>821</v>
      </c>
      <c r="C21" s="14">
        <f>SUMIF('CY Ledger'!A:A,'11503'!A21,'CY Ledger'!D:D)</f>
        <v>0</v>
      </c>
      <c r="D21" s="248"/>
      <c r="E21" s="248">
        <f>+C21+D21</f>
        <v>0</v>
      </c>
      <c r="F21" s="384">
        <f>SUMIF('CY Ledger'!A:A,'11503'!A21,'CY Ledger'!C:C)</f>
        <v>294.56</v>
      </c>
      <c r="G21" s="384">
        <f t="shared" si="9"/>
        <v>-294.56</v>
      </c>
      <c r="H21" s="14">
        <v>300</v>
      </c>
      <c r="I21" s="137">
        <f t="shared" si="10"/>
        <v>300</v>
      </c>
      <c r="J21" s="135">
        <f t="shared" si="11"/>
        <v>0</v>
      </c>
      <c r="K21" s="135"/>
      <c r="L21" s="135"/>
      <c r="M21" s="135"/>
      <c r="N21" s="135">
        <f t="shared" si="13"/>
        <v>0</v>
      </c>
      <c r="O21" s="238"/>
      <c r="P21" s="7"/>
      <c r="Q21" s="7"/>
      <c r="R21" s="7"/>
      <c r="S21" s="7"/>
      <c r="T21" s="7"/>
      <c r="U21" s="271" t="s">
        <v>935</v>
      </c>
      <c r="V21" s="272" t="s">
        <v>935</v>
      </c>
    </row>
    <row r="22" spans="1:22" x14ac:dyDescent="0.25">
      <c r="A22" s="66">
        <v>115032703</v>
      </c>
      <c r="B22" s="15" t="s">
        <v>808</v>
      </c>
      <c r="C22" s="14">
        <f>SUMIF('CY Ledger'!A:A,'11503'!A22,'CY Ledger'!D:D)</f>
        <v>500</v>
      </c>
      <c r="D22" s="248"/>
      <c r="E22" s="248">
        <f>+C22+D22</f>
        <v>500</v>
      </c>
      <c r="F22" s="384">
        <f>SUMIF('CY Ledger'!A:A,'11503'!A22,'CY Ledger'!C:C)</f>
        <v>0</v>
      </c>
      <c r="G22" s="384">
        <f t="shared" si="9"/>
        <v>500</v>
      </c>
      <c r="H22" s="14"/>
      <c r="I22" s="14">
        <f t="shared" si="10"/>
        <v>500</v>
      </c>
      <c r="J22" s="135">
        <f t="shared" si="11"/>
        <v>500</v>
      </c>
      <c r="K22" s="135"/>
      <c r="L22" s="135"/>
      <c r="M22" s="135"/>
      <c r="N22" s="135">
        <f t="shared" si="13"/>
        <v>500</v>
      </c>
      <c r="O22" s="238"/>
      <c r="P22" s="7"/>
      <c r="Q22" s="7"/>
      <c r="R22" s="7"/>
      <c r="S22" s="7"/>
      <c r="T22" s="7"/>
      <c r="U22" s="271" t="s">
        <v>935</v>
      </c>
      <c r="V22" s="272" t="s">
        <v>935</v>
      </c>
    </row>
    <row r="23" spans="1:22" x14ac:dyDescent="0.25">
      <c r="A23" s="66">
        <v>115032711</v>
      </c>
      <c r="B23" s="15" t="s">
        <v>823</v>
      </c>
      <c r="C23" s="14">
        <f>SUMIF('CY Ledger'!A:A,'11503'!A23,'CY Ledger'!D:D)</f>
        <v>1800</v>
      </c>
      <c r="D23" s="248"/>
      <c r="E23" s="248">
        <f>+C23+D23</f>
        <v>1800</v>
      </c>
      <c r="F23" s="384">
        <f>SUMIF('CY Ledger'!A:A,'11503'!A23,'CY Ledger'!C:C)</f>
        <v>257.87</v>
      </c>
      <c r="G23" s="384">
        <f t="shared" si="9"/>
        <v>1542.13</v>
      </c>
      <c r="H23" s="14"/>
      <c r="I23" s="14">
        <f t="shared" si="10"/>
        <v>1800</v>
      </c>
      <c r="J23" s="135">
        <f t="shared" si="11"/>
        <v>1800</v>
      </c>
      <c r="K23" s="135"/>
      <c r="L23" s="135"/>
      <c r="M23" s="135"/>
      <c r="N23" s="135">
        <f t="shared" si="13"/>
        <v>1800</v>
      </c>
      <c r="O23" s="238"/>
      <c r="P23" s="7"/>
      <c r="Q23" s="7"/>
      <c r="R23" s="7"/>
      <c r="S23" s="7"/>
      <c r="T23" s="7"/>
      <c r="U23" s="271" t="s">
        <v>935</v>
      </c>
      <c r="V23" s="272" t="s">
        <v>935</v>
      </c>
    </row>
    <row r="24" spans="1:22" s="1" customFormat="1" x14ac:dyDescent="0.25">
      <c r="A24" s="67"/>
      <c r="B24" s="68" t="s">
        <v>36</v>
      </c>
      <c r="C24" s="18">
        <f>SUM(C19:C23)</f>
        <v>2900</v>
      </c>
      <c r="D24" s="239">
        <f t="shared" ref="D24:G24" si="14">SUM(D19:D23)</f>
        <v>0</v>
      </c>
      <c r="E24" s="239">
        <f t="shared" si="14"/>
        <v>2900</v>
      </c>
      <c r="F24" s="386">
        <f t="shared" si="14"/>
        <v>709.93000000000006</v>
      </c>
      <c r="G24" s="386">
        <f t="shared" si="14"/>
        <v>2190.0700000000002</v>
      </c>
      <c r="H24" s="239">
        <f t="shared" ref="H24" si="15">SUM(H19:H23)</f>
        <v>300</v>
      </c>
      <c r="I24" s="239">
        <f>SUM(I19:I23)</f>
        <v>3200</v>
      </c>
      <c r="J24" s="239">
        <f t="shared" ref="J24:N24" si="16">SUM(J19:J23)</f>
        <v>2900</v>
      </c>
      <c r="K24" s="239">
        <f t="shared" si="16"/>
        <v>0</v>
      </c>
      <c r="L24" s="239">
        <f t="shared" si="16"/>
        <v>0</v>
      </c>
      <c r="M24" s="239">
        <f t="shared" si="16"/>
        <v>0</v>
      </c>
      <c r="N24" s="239">
        <f t="shared" si="16"/>
        <v>2900</v>
      </c>
      <c r="O24" s="117"/>
      <c r="P24" s="7"/>
      <c r="Q24" s="7"/>
      <c r="R24" s="7"/>
      <c r="S24" s="7"/>
      <c r="T24" s="7"/>
      <c r="U24" s="271"/>
      <c r="V24" s="274"/>
    </row>
    <row r="25" spans="1:22" x14ac:dyDescent="0.25">
      <c r="A25" s="66"/>
      <c r="B25" s="4"/>
      <c r="C25" s="14"/>
      <c r="D25" s="248"/>
      <c r="E25" s="248"/>
      <c r="F25" s="384"/>
      <c r="G25" s="384"/>
      <c r="H25" s="14"/>
      <c r="I25" s="14"/>
      <c r="J25" s="51"/>
      <c r="K25" s="51"/>
      <c r="L25" s="51"/>
      <c r="M25" s="51"/>
      <c r="N25" s="51"/>
      <c r="O25" s="238"/>
      <c r="P25" s="7"/>
      <c r="Q25" s="7"/>
      <c r="R25" s="7"/>
      <c r="S25" s="7"/>
      <c r="T25" s="7"/>
      <c r="U25" s="271"/>
      <c r="V25" s="272"/>
    </row>
    <row r="26" spans="1:22" s="1" customFormat="1" x14ac:dyDescent="0.25">
      <c r="A26" s="67"/>
      <c r="B26" s="68" t="s">
        <v>959</v>
      </c>
      <c r="C26" s="18"/>
      <c r="D26" s="249"/>
      <c r="E26" s="249"/>
      <c r="F26" s="389"/>
      <c r="G26" s="389"/>
      <c r="H26" s="18"/>
      <c r="I26" s="18"/>
      <c r="J26" s="52"/>
      <c r="K26" s="52"/>
      <c r="L26" s="52"/>
      <c r="M26" s="52"/>
      <c r="N26" s="52"/>
      <c r="O26" s="117"/>
      <c r="P26" s="7"/>
      <c r="Q26" s="7"/>
      <c r="R26" s="7"/>
      <c r="S26" s="7"/>
      <c r="T26" s="7"/>
      <c r="U26" s="271"/>
      <c r="V26" s="274"/>
    </row>
    <row r="27" spans="1:22" s="207" customFormat="1" hidden="1" x14ac:dyDescent="0.25">
      <c r="A27" s="256">
        <v>115039050</v>
      </c>
      <c r="B27" s="238" t="s">
        <v>1771</v>
      </c>
      <c r="C27" s="236">
        <f>SUMIF('CY Ledger'!A:A,'11503'!A27,'CY Ledger'!D:D)</f>
        <v>0</v>
      </c>
      <c r="D27" s="248"/>
      <c r="E27" s="248">
        <f>+C27+D27</f>
        <v>0</v>
      </c>
      <c r="F27" s="384">
        <f>SUMIF('CY Ledger'!A:A,'11503'!A27,'CY Ledger'!C:C)</f>
        <v>-1000</v>
      </c>
      <c r="G27" s="384">
        <f t="shared" ref="G27" si="17">+E27-F27</f>
        <v>1000</v>
      </c>
      <c r="H27" s="236"/>
      <c r="I27" s="137">
        <f>+H27+E27</f>
        <v>0</v>
      </c>
      <c r="J27" s="52">
        <f t="shared" ref="J27:J30" si="18">+C27</f>
        <v>0</v>
      </c>
      <c r="K27" s="52"/>
      <c r="L27" s="52"/>
      <c r="M27" s="52"/>
      <c r="N27" s="135">
        <f t="shared" ref="N27:N30" si="19">SUM(J27:M27)</f>
        <v>0</v>
      </c>
      <c r="O27" s="268" t="s">
        <v>1775</v>
      </c>
      <c r="P27" s="7"/>
      <c r="Q27" s="7"/>
      <c r="R27" s="7"/>
      <c r="S27" s="7"/>
      <c r="T27" s="7"/>
      <c r="U27" s="271"/>
      <c r="V27" s="274"/>
    </row>
    <row r="28" spans="1:22" x14ac:dyDescent="0.25">
      <c r="A28" s="66">
        <v>115039075</v>
      </c>
      <c r="B28" s="15" t="s">
        <v>810</v>
      </c>
      <c r="C28" s="14">
        <f>SUMIF('CY Ledger'!A:A,'11503'!A28,'CY Ledger'!D:D)</f>
        <v>-14600</v>
      </c>
      <c r="D28" s="248"/>
      <c r="E28" s="248">
        <f>+C28+D28</f>
        <v>-14600</v>
      </c>
      <c r="F28" s="384">
        <f>SUMIF('CY Ledger'!A:A,'11503'!A28,'CY Ledger'!C:C)</f>
        <v>0</v>
      </c>
      <c r="G28" s="384">
        <f t="shared" ref="G28:G30" si="20">+E28-F28</f>
        <v>-14600</v>
      </c>
      <c r="H28" s="14"/>
      <c r="I28" s="137">
        <f t="shared" ref="I28:I30" si="21">+H28+E28</f>
        <v>-14600</v>
      </c>
      <c r="J28" s="135">
        <f t="shared" si="18"/>
        <v>-14600</v>
      </c>
      <c r="K28" s="135"/>
      <c r="L28" s="135">
        <f>ROUND((+J28*0.015),-2)</f>
        <v>-200</v>
      </c>
      <c r="M28" s="135"/>
      <c r="N28" s="135">
        <f t="shared" si="19"/>
        <v>-14800</v>
      </c>
      <c r="O28" s="238"/>
      <c r="P28" s="7"/>
      <c r="Q28" s="7"/>
      <c r="R28" s="7"/>
      <c r="S28" s="7"/>
      <c r="T28" s="7"/>
      <c r="U28" s="271" t="s">
        <v>935</v>
      </c>
      <c r="V28" s="346" t="s">
        <v>936</v>
      </c>
    </row>
    <row r="29" spans="1:22" x14ac:dyDescent="0.25">
      <c r="A29" s="66">
        <v>115039552</v>
      </c>
      <c r="B29" s="15" t="s">
        <v>811</v>
      </c>
      <c r="C29" s="14">
        <f>SUMIF('CY Ledger'!A:A,'11503'!A29,'CY Ledger'!D:D)</f>
        <v>-500</v>
      </c>
      <c r="D29" s="248"/>
      <c r="E29" s="248">
        <f>+C29+D29</f>
        <v>-500</v>
      </c>
      <c r="F29" s="384">
        <f>SUMIF('CY Ledger'!A:A,'11503'!A29,'CY Ledger'!C:C)</f>
        <v>0</v>
      </c>
      <c r="G29" s="384">
        <f t="shared" si="20"/>
        <v>-500</v>
      </c>
      <c r="H29" s="14">
        <v>500</v>
      </c>
      <c r="I29" s="14">
        <f t="shared" si="21"/>
        <v>0</v>
      </c>
      <c r="J29" s="135">
        <f t="shared" si="18"/>
        <v>-500</v>
      </c>
      <c r="K29" s="135"/>
      <c r="L29" s="135"/>
      <c r="M29" s="135">
        <v>500</v>
      </c>
      <c r="N29" s="135">
        <f t="shared" si="19"/>
        <v>0</v>
      </c>
      <c r="O29" s="238"/>
      <c r="P29" s="7"/>
      <c r="Q29" s="7"/>
      <c r="R29" s="7"/>
      <c r="S29" s="7"/>
      <c r="T29" s="7"/>
      <c r="U29" s="271" t="s">
        <v>935</v>
      </c>
      <c r="V29" s="272" t="s">
        <v>935</v>
      </c>
    </row>
    <row r="30" spans="1:22" x14ac:dyDescent="0.25">
      <c r="A30" s="66">
        <v>115039608</v>
      </c>
      <c r="B30" s="15" t="s">
        <v>824</v>
      </c>
      <c r="C30" s="14">
        <f>SUMIF('CY Ledger'!A:A,'11503'!A30,'CY Ledger'!D:D)</f>
        <v>-1700</v>
      </c>
      <c r="D30" s="248"/>
      <c r="E30" s="248">
        <f>+C30+D30</f>
        <v>-1700</v>
      </c>
      <c r="F30" s="384">
        <f>SUMIF('CY Ledger'!A:A,'11503'!A30,'CY Ledger'!C:C)</f>
        <v>0</v>
      </c>
      <c r="G30" s="384">
        <f t="shared" si="20"/>
        <v>-1700</v>
      </c>
      <c r="H30" s="14"/>
      <c r="I30" s="14">
        <f t="shared" si="21"/>
        <v>-1700</v>
      </c>
      <c r="J30" s="135">
        <f t="shared" si="18"/>
        <v>-1700</v>
      </c>
      <c r="K30" s="135"/>
      <c r="L30" s="135"/>
      <c r="M30" s="135"/>
      <c r="N30" s="135">
        <f t="shared" si="19"/>
        <v>-1700</v>
      </c>
      <c r="O30" s="238"/>
      <c r="P30" s="7"/>
      <c r="Q30" s="7"/>
      <c r="R30" s="7"/>
      <c r="S30" s="7"/>
      <c r="T30" s="7"/>
      <c r="U30" s="271" t="s">
        <v>935</v>
      </c>
      <c r="V30" s="272" t="s">
        <v>935</v>
      </c>
    </row>
    <row r="31" spans="1:22" s="1" customFormat="1" x14ac:dyDescent="0.25">
      <c r="A31" s="67"/>
      <c r="B31" s="68" t="s">
        <v>36</v>
      </c>
      <c r="C31" s="18">
        <f t="shared" ref="C31:I31" si="22">SUM(C27:C30)</f>
        <v>-16800</v>
      </c>
      <c r="D31" s="239">
        <f t="shared" si="22"/>
        <v>0</v>
      </c>
      <c r="E31" s="239">
        <f t="shared" si="22"/>
        <v>-16800</v>
      </c>
      <c r="F31" s="386">
        <f t="shared" si="22"/>
        <v>-1000</v>
      </c>
      <c r="G31" s="386">
        <f t="shared" si="22"/>
        <v>-15800</v>
      </c>
      <c r="H31" s="239">
        <f t="shared" si="22"/>
        <v>500</v>
      </c>
      <c r="I31" s="239">
        <f t="shared" si="22"/>
        <v>-16300</v>
      </c>
      <c r="J31" s="239">
        <f>SUM(J28:J30)</f>
        <v>-16800</v>
      </c>
      <c r="K31" s="239">
        <f>SUM(K28:K30)</f>
        <v>0</v>
      </c>
      <c r="L31" s="239">
        <f>SUM(L28:L30)</f>
        <v>-200</v>
      </c>
      <c r="M31" s="239">
        <f>SUM(M28:M30)</f>
        <v>500</v>
      </c>
      <c r="N31" s="239">
        <f>SUM(N28:N30)</f>
        <v>-16500</v>
      </c>
      <c r="O31" s="117"/>
      <c r="P31" s="7"/>
      <c r="Q31" s="7"/>
      <c r="R31" s="7"/>
      <c r="S31" s="7"/>
      <c r="T31" s="7"/>
      <c r="U31" s="273"/>
      <c r="V31" s="274"/>
    </row>
    <row r="32" spans="1:22" x14ac:dyDescent="0.25">
      <c r="A32" s="66"/>
      <c r="B32" s="4"/>
      <c r="C32" s="14"/>
      <c r="D32" s="236"/>
      <c r="E32" s="236"/>
      <c r="F32" s="392"/>
      <c r="G32" s="384"/>
      <c r="H32" s="248"/>
      <c r="I32" s="14"/>
      <c r="J32" s="51"/>
      <c r="K32" s="51"/>
      <c r="L32" s="51"/>
      <c r="M32" s="51"/>
      <c r="N32" s="51"/>
      <c r="O32" s="238"/>
      <c r="P32" s="7"/>
      <c r="Q32" s="7"/>
      <c r="R32" s="7"/>
      <c r="S32" s="7"/>
      <c r="T32" s="7"/>
      <c r="U32" s="271"/>
      <c r="V32" s="272"/>
    </row>
    <row r="33" spans="1:22" x14ac:dyDescent="0.25">
      <c r="A33" s="66"/>
      <c r="B33" s="4"/>
      <c r="C33" s="14"/>
      <c r="D33" s="236"/>
      <c r="E33" s="236"/>
      <c r="F33" s="392"/>
      <c r="G33" s="384"/>
      <c r="H33" s="248"/>
      <c r="I33" s="14"/>
      <c r="J33" s="51"/>
      <c r="K33" s="51"/>
      <c r="L33" s="51"/>
      <c r="M33" s="51"/>
      <c r="N33" s="51"/>
      <c r="O33" s="238"/>
      <c r="P33" s="7"/>
      <c r="Q33" s="7"/>
      <c r="R33" s="7"/>
      <c r="S33" s="7"/>
      <c r="T33" s="7"/>
      <c r="U33" s="271"/>
      <c r="V33" s="272"/>
    </row>
    <row r="34" spans="1:22" s="1" customFormat="1" ht="15.75" thickBot="1" x14ac:dyDescent="0.3">
      <c r="A34" s="69"/>
      <c r="B34" s="70" t="s">
        <v>37</v>
      </c>
      <c r="C34" s="21">
        <f t="shared" ref="C34:N34" si="23">+C31+C24+C16</f>
        <v>5100</v>
      </c>
      <c r="D34" s="240">
        <f t="shared" si="23"/>
        <v>0</v>
      </c>
      <c r="E34" s="240">
        <f t="shared" si="23"/>
        <v>5100</v>
      </c>
      <c r="F34" s="393">
        <f t="shared" si="23"/>
        <v>10437.370000000001</v>
      </c>
      <c r="G34" s="393">
        <f t="shared" si="23"/>
        <v>-5337.3700000000026</v>
      </c>
      <c r="H34" s="250">
        <f t="shared" si="23"/>
        <v>900</v>
      </c>
      <c r="I34" s="21">
        <f t="shared" si="23"/>
        <v>6000</v>
      </c>
      <c r="J34" s="240">
        <f t="shared" si="23"/>
        <v>5100</v>
      </c>
      <c r="K34" s="240">
        <f t="shared" si="23"/>
        <v>0</v>
      </c>
      <c r="L34" s="240">
        <f t="shared" si="23"/>
        <v>-100</v>
      </c>
      <c r="M34" s="240">
        <f t="shared" si="23"/>
        <v>500</v>
      </c>
      <c r="N34" s="240">
        <f t="shared" si="23"/>
        <v>5500</v>
      </c>
      <c r="O34" s="133"/>
      <c r="P34" s="7"/>
      <c r="Q34" s="7"/>
      <c r="R34" s="7"/>
      <c r="S34" s="7"/>
      <c r="T34" s="7"/>
      <c r="U34" s="275"/>
      <c r="V34" s="276"/>
    </row>
    <row r="35" spans="1:22" s="85" customFormat="1" ht="12" hidden="1" x14ac:dyDescent="0.2">
      <c r="A35" s="83"/>
      <c r="B35" s="84" t="s">
        <v>758</v>
      </c>
      <c r="C35" s="82">
        <f>18800-C34</f>
        <v>13700</v>
      </c>
      <c r="D35" s="82"/>
      <c r="E35" s="82"/>
      <c r="F35" s="82">
        <f>SUMIF('CY Ledger'!H:H,"11503",'CY Ledger'!C:C)-F34-156</f>
        <v>-156</v>
      </c>
      <c r="G35" s="82"/>
      <c r="H35" s="82"/>
      <c r="I35" s="82"/>
      <c r="J35" s="82"/>
      <c r="K35" s="82"/>
      <c r="L35" s="82"/>
      <c r="M35" s="82"/>
      <c r="N35" s="82"/>
      <c r="U35" s="277"/>
      <c r="V35" s="277"/>
    </row>
    <row r="36" spans="1:22" s="85" customFormat="1" ht="12" x14ac:dyDescent="0.2">
      <c r="A36" s="83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U36" s="277"/>
      <c r="V36" s="277"/>
    </row>
  </sheetData>
  <mergeCells count="4">
    <mergeCell ref="V5:V7"/>
    <mergeCell ref="A1:B1"/>
    <mergeCell ref="U5:U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="85" zoomScaleNormal="85" workbookViewId="0">
      <pane xSplit="2" ySplit="7" topLeftCell="C8" activePane="bottomRight" state="frozen"/>
      <selection activeCell="L32" sqref="L32:L33"/>
      <selection pane="topRight" activeCell="L32" sqref="L32:L33"/>
      <selection pane="bottomLeft" activeCell="L32" sqref="L32:L33"/>
      <selection pane="bottomRight" activeCell="N5" sqref="N5"/>
    </sheetView>
  </sheetViews>
  <sheetFormatPr defaultRowHeight="15" x14ac:dyDescent="0.25"/>
  <cols>
    <col min="1" max="1" width="11.5703125" style="30" customWidth="1"/>
    <col min="2" max="2" width="40.7109375" bestFit="1" customWidth="1"/>
    <col min="3" max="3" width="9.5703125" style="7" bestFit="1" customWidth="1"/>
    <col min="4" max="4" width="11.5703125" style="7" hidden="1" customWidth="1"/>
    <col min="5" max="5" width="9.5703125" style="7" hidden="1" customWidth="1"/>
    <col min="6" max="7" width="12.28515625" style="7" hidden="1" customWidth="1"/>
    <col min="8" max="8" width="14" style="7" hidden="1" customWidth="1"/>
    <col min="9" max="11" width="9.5703125" style="7" hidden="1" customWidth="1"/>
    <col min="12" max="12" width="10.28515625" style="7" hidden="1" customWidth="1"/>
    <col min="13" max="13" width="9.5703125" style="7" hidden="1" customWidth="1"/>
    <col min="14" max="14" width="9.5703125" style="7" customWidth="1"/>
    <col min="15" max="15" width="41.7109375" bestFit="1" customWidth="1"/>
    <col min="16" max="20" width="3.85546875" style="206" customWidth="1"/>
    <col min="21" max="22" width="5.7109375" style="208" hidden="1" customWidth="1"/>
  </cols>
  <sheetData>
    <row r="1" spans="1:22" x14ac:dyDescent="0.25">
      <c r="A1" s="487"/>
      <c r="B1" s="487"/>
    </row>
    <row r="2" spans="1:22" ht="15.75" thickBot="1" x14ac:dyDescent="0.3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22" x14ac:dyDescent="0.25">
      <c r="A3" s="491" t="s">
        <v>976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3"/>
    </row>
    <row r="4" spans="1:22" ht="15.75" thickBot="1" x14ac:dyDescent="0.3">
      <c r="A4" s="360" t="s">
        <v>765</v>
      </c>
      <c r="B4" s="356" t="str">
        <f>LEFT(A9,5)</f>
        <v>11504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8"/>
    </row>
    <row r="5" spans="1:22" s="2" customFormat="1" ht="60" x14ac:dyDescent="0.25">
      <c r="A5" s="61" t="s">
        <v>3</v>
      </c>
      <c r="B5" s="5" t="s">
        <v>4</v>
      </c>
      <c r="C5" s="10" t="s">
        <v>1742</v>
      </c>
      <c r="D5" s="374" t="s">
        <v>1745</v>
      </c>
      <c r="E5" s="374" t="s">
        <v>1743</v>
      </c>
      <c r="F5" s="381" t="s">
        <v>1773</v>
      </c>
      <c r="G5" s="381" t="s">
        <v>969</v>
      </c>
      <c r="H5" s="9" t="s">
        <v>951</v>
      </c>
      <c r="I5" s="10" t="s">
        <v>1744</v>
      </c>
      <c r="J5" s="220" t="s">
        <v>1750</v>
      </c>
      <c r="K5" s="220" t="s">
        <v>1747</v>
      </c>
      <c r="L5" s="220" t="s">
        <v>981</v>
      </c>
      <c r="M5" s="220" t="s">
        <v>982</v>
      </c>
      <c r="N5" s="220" t="s">
        <v>1811</v>
      </c>
      <c r="O5" s="5" t="s">
        <v>12</v>
      </c>
      <c r="P5" s="221"/>
      <c r="Q5" s="221"/>
      <c r="R5" s="221"/>
      <c r="S5" s="221"/>
      <c r="T5" s="221"/>
      <c r="U5" s="488" t="s">
        <v>933</v>
      </c>
      <c r="V5" s="484" t="s">
        <v>934</v>
      </c>
    </row>
    <row r="6" spans="1:22" x14ac:dyDescent="0.25">
      <c r="A6" s="62"/>
      <c r="B6" s="6"/>
      <c r="C6" s="12"/>
      <c r="D6" s="245"/>
      <c r="E6" s="245"/>
      <c r="F6" s="382"/>
      <c r="G6" s="382"/>
      <c r="H6" s="12"/>
      <c r="I6" s="12"/>
      <c r="J6" s="48"/>
      <c r="K6" s="48"/>
      <c r="L6" s="48"/>
      <c r="M6" s="48"/>
      <c r="N6" s="48"/>
      <c r="O6" s="6"/>
      <c r="U6" s="489"/>
      <c r="V6" s="485"/>
    </row>
    <row r="7" spans="1:22" s="3" customFormat="1" ht="15.75" thickBot="1" x14ac:dyDescent="0.3">
      <c r="A7" s="63"/>
      <c r="B7" s="38"/>
      <c r="C7" s="37" t="s">
        <v>11</v>
      </c>
      <c r="D7" s="246" t="s">
        <v>11</v>
      </c>
      <c r="E7" s="246" t="s">
        <v>11</v>
      </c>
      <c r="F7" s="383" t="s">
        <v>11</v>
      </c>
      <c r="G7" s="383"/>
      <c r="H7" s="37" t="s">
        <v>11</v>
      </c>
      <c r="I7" s="37"/>
      <c r="J7" s="49"/>
      <c r="K7" s="49"/>
      <c r="L7" s="49"/>
      <c r="M7" s="49"/>
      <c r="N7" s="49"/>
      <c r="O7" s="38"/>
      <c r="P7" s="155"/>
      <c r="Q7" s="155"/>
      <c r="R7" s="155"/>
      <c r="S7" s="155"/>
      <c r="T7" s="155"/>
      <c r="U7" s="490"/>
      <c r="V7" s="486"/>
    </row>
    <row r="8" spans="1:22" x14ac:dyDescent="0.25">
      <c r="A8" s="64"/>
      <c r="B8" s="65" t="s">
        <v>13</v>
      </c>
      <c r="C8" s="34"/>
      <c r="D8" s="247"/>
      <c r="E8" s="247"/>
      <c r="F8" s="385"/>
      <c r="G8" s="385"/>
      <c r="H8" s="34"/>
      <c r="I8" s="34"/>
      <c r="J8" s="50"/>
      <c r="K8" s="50"/>
      <c r="L8" s="50"/>
      <c r="M8" s="50"/>
      <c r="N8" s="50"/>
      <c r="O8" s="267"/>
      <c r="U8" s="280"/>
      <c r="V8" s="281"/>
    </row>
    <row r="9" spans="1:22" x14ac:dyDescent="0.25">
      <c r="A9" s="66">
        <v>115041400</v>
      </c>
      <c r="B9" s="15" t="s">
        <v>800</v>
      </c>
      <c r="C9" s="14">
        <f>SUMIF('CY Ledger'!A:A,'11504'!A9,'CY Ledger'!D:D)</f>
        <v>38500</v>
      </c>
      <c r="D9" s="248"/>
      <c r="E9" s="248">
        <f t="shared" ref="E9:E17" si="0">+C9+D9</f>
        <v>38500</v>
      </c>
      <c r="F9" s="384">
        <f>SUMIF('CY Ledger'!A:A,'11504'!A9,'CY Ledger'!C:C)</f>
        <v>6326.88</v>
      </c>
      <c r="G9" s="384">
        <f t="shared" ref="G9:G17" si="1">+E9-F9</f>
        <v>32173.119999999999</v>
      </c>
      <c r="H9" s="137"/>
      <c r="I9" s="137">
        <f>+E9+H9</f>
        <v>38500</v>
      </c>
      <c r="J9" s="135">
        <f t="shared" ref="J9:J17" si="2">+C9</f>
        <v>38500</v>
      </c>
      <c r="K9" s="135"/>
      <c r="L9" s="135"/>
      <c r="M9" s="135"/>
      <c r="N9" s="135">
        <f t="shared" ref="N9" si="3">SUM(J9:M9)</f>
        <v>38500</v>
      </c>
      <c r="O9" s="238"/>
      <c r="P9" s="7"/>
      <c r="Q9" s="7"/>
      <c r="R9" s="7"/>
      <c r="S9" s="7"/>
      <c r="T9" s="7"/>
      <c r="U9" s="271" t="s">
        <v>935</v>
      </c>
      <c r="V9" s="272" t="s">
        <v>935</v>
      </c>
    </row>
    <row r="10" spans="1:22" hidden="1" x14ac:dyDescent="0.25">
      <c r="A10" s="66">
        <v>115041500</v>
      </c>
      <c r="B10" s="15" t="s">
        <v>825</v>
      </c>
      <c r="C10" s="236">
        <f>SUMIF('CY Ledger'!A:A,'11504'!A10,'CY Ledger'!D:D)</f>
        <v>0</v>
      </c>
      <c r="D10" s="248"/>
      <c r="E10" s="248">
        <f t="shared" si="0"/>
        <v>0</v>
      </c>
      <c r="F10" s="384">
        <f>SUMIF('CY Ledger'!A:A,'11504'!A10,'CY Ledger'!C:C)</f>
        <v>0</v>
      </c>
      <c r="G10" s="384">
        <f t="shared" si="1"/>
        <v>0</v>
      </c>
      <c r="H10" s="14"/>
      <c r="I10" s="137">
        <f t="shared" ref="I10:I17" si="4">+E10+H10</f>
        <v>0</v>
      </c>
      <c r="J10" s="135">
        <f t="shared" si="2"/>
        <v>0</v>
      </c>
      <c r="K10" s="135"/>
      <c r="L10" s="135"/>
      <c r="M10" s="135"/>
      <c r="N10" s="135">
        <f t="shared" ref="N10:N17" si="5">SUM(J10:M10)</f>
        <v>0</v>
      </c>
      <c r="O10" s="238"/>
      <c r="P10" s="7"/>
      <c r="Q10" s="7"/>
      <c r="R10" s="7"/>
      <c r="S10" s="7"/>
      <c r="T10" s="7"/>
      <c r="U10" s="271" t="s">
        <v>888</v>
      </c>
      <c r="V10" s="272" t="s">
        <v>888</v>
      </c>
    </row>
    <row r="11" spans="1:22" hidden="1" x14ac:dyDescent="0.25">
      <c r="A11" s="66">
        <v>115041502</v>
      </c>
      <c r="B11" s="15" t="s">
        <v>803</v>
      </c>
      <c r="C11" s="236">
        <f>SUMIF('CY Ledger'!A:A,'11504'!A11,'CY Ledger'!D:D)</f>
        <v>0</v>
      </c>
      <c r="D11" s="248"/>
      <c r="E11" s="248">
        <f t="shared" si="0"/>
        <v>0</v>
      </c>
      <c r="F11" s="384">
        <f>SUMIF('CY Ledger'!A:A,'11504'!A11,'CY Ledger'!C:C)</f>
        <v>0</v>
      </c>
      <c r="G11" s="384">
        <f t="shared" si="1"/>
        <v>0</v>
      </c>
      <c r="H11" s="14"/>
      <c r="I11" s="137">
        <f t="shared" si="4"/>
        <v>0</v>
      </c>
      <c r="J11" s="135">
        <f t="shared" si="2"/>
        <v>0</v>
      </c>
      <c r="K11" s="135"/>
      <c r="L11" s="135"/>
      <c r="M11" s="135"/>
      <c r="N11" s="135">
        <f t="shared" si="5"/>
        <v>0</v>
      </c>
      <c r="O11" s="238"/>
      <c r="P11" s="7"/>
      <c r="Q11" s="7"/>
      <c r="R11" s="7"/>
      <c r="S11" s="7"/>
      <c r="T11" s="7"/>
      <c r="U11" s="271" t="s">
        <v>888</v>
      </c>
      <c r="V11" s="272" t="s">
        <v>888</v>
      </c>
    </row>
    <row r="12" spans="1:22" x14ac:dyDescent="0.25">
      <c r="A12" s="66">
        <v>115042000</v>
      </c>
      <c r="B12" s="15" t="s">
        <v>826</v>
      </c>
      <c r="C12" s="236">
        <f>SUMIF('CY Ledger'!A:A,'11504'!A12,'CY Ledger'!D:D)</f>
        <v>300</v>
      </c>
      <c r="D12" s="248"/>
      <c r="E12" s="248">
        <f t="shared" si="0"/>
        <v>300</v>
      </c>
      <c r="F12" s="384">
        <f>SUMIF('CY Ledger'!A:A,'11504'!A12,'CY Ledger'!C:C)</f>
        <v>0</v>
      </c>
      <c r="G12" s="384">
        <f t="shared" si="1"/>
        <v>300</v>
      </c>
      <c r="H12" s="14"/>
      <c r="I12" s="137">
        <f t="shared" si="4"/>
        <v>300</v>
      </c>
      <c r="J12" s="135">
        <f t="shared" si="2"/>
        <v>300</v>
      </c>
      <c r="K12" s="135"/>
      <c r="L12" s="135"/>
      <c r="M12" s="135"/>
      <c r="N12" s="135">
        <f t="shared" si="5"/>
        <v>300</v>
      </c>
      <c r="O12" s="238"/>
      <c r="P12" s="7"/>
      <c r="Q12" s="7"/>
      <c r="R12" s="7"/>
      <c r="S12" s="7"/>
      <c r="T12" s="7"/>
      <c r="U12" s="271" t="s">
        <v>935</v>
      </c>
      <c r="V12" s="272" t="s">
        <v>935</v>
      </c>
    </row>
    <row r="13" spans="1:22" hidden="1" x14ac:dyDescent="0.25">
      <c r="A13" s="66">
        <v>115042437</v>
      </c>
      <c r="B13" s="15" t="s">
        <v>827</v>
      </c>
      <c r="C13" s="236">
        <f>SUMIF('CY Ledger'!A:A,'11504'!A13,'CY Ledger'!D:D)</f>
        <v>0</v>
      </c>
      <c r="D13" s="248"/>
      <c r="E13" s="248">
        <f t="shared" si="0"/>
        <v>0</v>
      </c>
      <c r="F13" s="384">
        <f>SUMIF('CY Ledger'!A:A,'11504'!A13,'CY Ledger'!C:C)</f>
        <v>0</v>
      </c>
      <c r="G13" s="384">
        <f t="shared" si="1"/>
        <v>0</v>
      </c>
      <c r="H13" s="14"/>
      <c r="I13" s="137">
        <f t="shared" si="4"/>
        <v>0</v>
      </c>
      <c r="J13" s="135">
        <f t="shared" si="2"/>
        <v>0</v>
      </c>
      <c r="K13" s="135"/>
      <c r="L13" s="135"/>
      <c r="M13" s="135"/>
      <c r="N13" s="135">
        <f t="shared" si="5"/>
        <v>0</v>
      </c>
      <c r="O13" s="238"/>
      <c r="P13" s="7"/>
      <c r="Q13" s="7"/>
      <c r="R13" s="7"/>
      <c r="S13" s="7"/>
      <c r="T13" s="7"/>
      <c r="U13" s="271" t="s">
        <v>935</v>
      </c>
      <c r="V13" s="272" t="s">
        <v>935</v>
      </c>
    </row>
    <row r="14" spans="1:22" x14ac:dyDescent="0.25">
      <c r="A14" s="66">
        <v>115042703</v>
      </c>
      <c r="B14" s="15" t="s">
        <v>828</v>
      </c>
      <c r="C14" s="236">
        <f>SUMIF('CY Ledger'!A:A,'11504'!A14,'CY Ledger'!D:D)</f>
        <v>800</v>
      </c>
      <c r="D14" s="248"/>
      <c r="E14" s="248">
        <f t="shared" si="0"/>
        <v>800</v>
      </c>
      <c r="F14" s="384">
        <f>SUMIF('CY Ledger'!A:A,'11504'!A14,'CY Ledger'!C:C)</f>
        <v>0</v>
      </c>
      <c r="G14" s="384">
        <f t="shared" si="1"/>
        <v>800</v>
      </c>
      <c r="H14" s="14"/>
      <c r="I14" s="137">
        <f t="shared" si="4"/>
        <v>800</v>
      </c>
      <c r="J14" s="135">
        <f t="shared" si="2"/>
        <v>800</v>
      </c>
      <c r="K14" s="135"/>
      <c r="L14" s="135"/>
      <c r="M14" s="135"/>
      <c r="N14" s="135">
        <f t="shared" si="5"/>
        <v>800</v>
      </c>
      <c r="O14" s="238"/>
      <c r="P14" s="7"/>
      <c r="Q14" s="7"/>
      <c r="R14" s="7"/>
      <c r="S14" s="7"/>
      <c r="T14" s="7"/>
      <c r="U14" s="271" t="s">
        <v>935</v>
      </c>
      <c r="V14" s="272" t="s">
        <v>935</v>
      </c>
    </row>
    <row r="15" spans="1:22" x14ac:dyDescent="0.25">
      <c r="A15" s="66">
        <v>115042709</v>
      </c>
      <c r="B15" s="15" t="s">
        <v>829</v>
      </c>
      <c r="C15" s="236">
        <f>SUMIF('CY Ledger'!A:A,'11504'!A15,'CY Ledger'!D:D)</f>
        <v>17200</v>
      </c>
      <c r="D15" s="248"/>
      <c r="E15" s="248">
        <f t="shared" si="0"/>
        <v>17200</v>
      </c>
      <c r="F15" s="384">
        <f>SUMIF('CY Ledger'!A:A,'11504'!A15,'CY Ledger'!C:C)</f>
        <v>3120.01</v>
      </c>
      <c r="G15" s="384">
        <f t="shared" si="1"/>
        <v>14079.99</v>
      </c>
      <c r="H15" s="14">
        <f>6240-C15</f>
        <v>-10960</v>
      </c>
      <c r="I15" s="137">
        <f t="shared" si="4"/>
        <v>6240</v>
      </c>
      <c r="J15" s="135">
        <f t="shared" si="2"/>
        <v>17200</v>
      </c>
      <c r="K15" s="135"/>
      <c r="L15" s="135">
        <f>6240-J15</f>
        <v>-10960</v>
      </c>
      <c r="M15" s="135"/>
      <c r="N15" s="135">
        <f t="shared" si="5"/>
        <v>6240</v>
      </c>
      <c r="O15" s="238"/>
      <c r="P15" s="7"/>
      <c r="Q15" s="7"/>
      <c r="R15" s="7"/>
      <c r="S15" s="7"/>
      <c r="T15" s="7"/>
      <c r="U15" s="271" t="s">
        <v>935</v>
      </c>
      <c r="V15" s="272" t="s">
        <v>935</v>
      </c>
    </row>
    <row r="16" spans="1:22" x14ac:dyDescent="0.25">
      <c r="A16" s="66">
        <v>115042710</v>
      </c>
      <c r="B16" s="15" t="s">
        <v>830</v>
      </c>
      <c r="C16" s="236">
        <f>SUMIF('CY Ledger'!A:A,'11504'!A16,'CY Ledger'!D:D)</f>
        <v>12800</v>
      </c>
      <c r="D16" s="248"/>
      <c r="E16" s="248">
        <f t="shared" si="0"/>
        <v>12800</v>
      </c>
      <c r="F16" s="384">
        <f>SUMIF('CY Ledger'!A:A,'11504'!A16,'CY Ledger'!C:C)</f>
        <v>12340.06</v>
      </c>
      <c r="G16" s="384">
        <f t="shared" si="1"/>
        <v>459.94000000000051</v>
      </c>
      <c r="H16" s="392">
        <v>12200</v>
      </c>
      <c r="I16" s="392">
        <f t="shared" si="4"/>
        <v>25000</v>
      </c>
      <c r="J16" s="135">
        <f t="shared" si="2"/>
        <v>12800</v>
      </c>
      <c r="K16" s="135"/>
      <c r="L16" s="135">
        <v>11200</v>
      </c>
      <c r="M16" s="135"/>
      <c r="N16" s="135">
        <f t="shared" si="5"/>
        <v>24000</v>
      </c>
      <c r="O16" s="151"/>
      <c r="P16" s="7"/>
      <c r="Q16" s="7"/>
      <c r="R16" s="7"/>
      <c r="S16" s="7"/>
      <c r="T16" s="7"/>
      <c r="U16" s="271" t="s">
        <v>935</v>
      </c>
      <c r="V16" s="272" t="s">
        <v>935</v>
      </c>
    </row>
    <row r="17" spans="1:22" x14ac:dyDescent="0.25">
      <c r="A17" s="66">
        <v>115042711</v>
      </c>
      <c r="B17" s="15" t="s">
        <v>823</v>
      </c>
      <c r="C17" s="236">
        <f>SUMIF('CY Ledger'!A:A,'11504'!A17,'CY Ledger'!D:D)</f>
        <v>7700</v>
      </c>
      <c r="D17" s="248"/>
      <c r="E17" s="248">
        <f t="shared" si="0"/>
        <v>7700</v>
      </c>
      <c r="F17" s="384">
        <f>SUMIF('CY Ledger'!A:A,'11504'!A17,'CY Ledger'!C:C)</f>
        <v>6269.2</v>
      </c>
      <c r="G17" s="384">
        <f t="shared" si="1"/>
        <v>1430.8000000000002</v>
      </c>
      <c r="H17" s="14">
        <f>9000-C17</f>
        <v>1300</v>
      </c>
      <c r="I17" s="137">
        <f t="shared" si="4"/>
        <v>9000</v>
      </c>
      <c r="J17" s="135">
        <f t="shared" si="2"/>
        <v>7700</v>
      </c>
      <c r="K17" s="135"/>
      <c r="L17" s="135"/>
      <c r="M17" s="135"/>
      <c r="N17" s="135">
        <f t="shared" si="5"/>
        <v>7700</v>
      </c>
      <c r="O17" s="238"/>
      <c r="P17" s="7"/>
      <c r="Q17" s="7"/>
      <c r="R17" s="7"/>
      <c r="S17" s="7"/>
      <c r="T17" s="7"/>
      <c r="U17" s="271" t="s">
        <v>937</v>
      </c>
      <c r="V17" s="272" t="s">
        <v>937</v>
      </c>
    </row>
    <row r="18" spans="1:22" s="1" customFormat="1" x14ac:dyDescent="0.25">
      <c r="A18" s="67"/>
      <c r="B18" s="68" t="s">
        <v>36</v>
      </c>
      <c r="C18" s="18">
        <f t="shared" ref="C18:E18" si="6">SUM(C9:C17)</f>
        <v>77300</v>
      </c>
      <c r="D18" s="239">
        <f t="shared" si="6"/>
        <v>0</v>
      </c>
      <c r="E18" s="239">
        <f t="shared" si="6"/>
        <v>77300</v>
      </c>
      <c r="F18" s="389">
        <f>SUM(F9:F17)</f>
        <v>28056.149999999998</v>
      </c>
      <c r="G18" s="389">
        <f>SUM(G9:G17)</f>
        <v>49243.85</v>
      </c>
      <c r="H18" s="249">
        <f t="shared" ref="H18:J18" si="7">SUM(H9:H17)</f>
        <v>2540</v>
      </c>
      <c r="I18" s="249">
        <f t="shared" si="7"/>
        <v>79840</v>
      </c>
      <c r="J18" s="249">
        <f t="shared" si="7"/>
        <v>77300</v>
      </c>
      <c r="K18" s="249">
        <f t="shared" ref="K18:M18" si="8">SUM(K9:K17)</f>
        <v>0</v>
      </c>
      <c r="L18" s="249">
        <f t="shared" si="8"/>
        <v>240</v>
      </c>
      <c r="M18" s="249">
        <f t="shared" si="8"/>
        <v>0</v>
      </c>
      <c r="N18" s="249">
        <f>SUM(N9:N17)</f>
        <v>77540</v>
      </c>
      <c r="O18" s="117"/>
      <c r="P18" s="7"/>
      <c r="Q18" s="7"/>
      <c r="R18" s="7"/>
      <c r="S18" s="7"/>
      <c r="T18" s="7"/>
      <c r="U18" s="273"/>
      <c r="V18" s="274"/>
    </row>
    <row r="19" spans="1:22" x14ac:dyDescent="0.25">
      <c r="A19" s="66"/>
      <c r="B19" s="4"/>
      <c r="C19" s="14"/>
      <c r="D19" s="248"/>
      <c r="E19" s="248"/>
      <c r="F19" s="384"/>
      <c r="G19" s="384"/>
      <c r="H19" s="14"/>
      <c r="I19" s="14"/>
      <c r="J19" s="51"/>
      <c r="K19" s="51"/>
      <c r="L19" s="51"/>
      <c r="M19" s="51"/>
      <c r="N19" s="51"/>
      <c r="O19" s="238"/>
      <c r="P19" s="7"/>
      <c r="Q19" s="7"/>
      <c r="R19" s="7"/>
      <c r="S19" s="7"/>
      <c r="T19" s="7"/>
      <c r="U19" s="271"/>
      <c r="V19" s="272"/>
    </row>
    <row r="20" spans="1:22" s="1" customFormat="1" hidden="1" x14ac:dyDescent="0.25">
      <c r="A20" s="67"/>
      <c r="B20" s="68" t="s">
        <v>29</v>
      </c>
      <c r="C20" s="18"/>
      <c r="D20" s="249"/>
      <c r="E20" s="249"/>
      <c r="F20" s="389"/>
      <c r="G20" s="389"/>
      <c r="H20" s="18"/>
      <c r="I20" s="18"/>
      <c r="J20" s="52"/>
      <c r="K20" s="52"/>
      <c r="L20" s="52"/>
      <c r="M20" s="52"/>
      <c r="N20" s="52"/>
      <c r="O20" s="117"/>
      <c r="P20" s="7"/>
      <c r="Q20" s="7"/>
      <c r="R20" s="7"/>
      <c r="S20" s="7"/>
      <c r="T20" s="7"/>
      <c r="U20" s="273"/>
      <c r="V20" s="274"/>
    </row>
    <row r="21" spans="1:22" hidden="1" x14ac:dyDescent="0.25">
      <c r="A21" s="66">
        <v>115042414</v>
      </c>
      <c r="B21" s="15" t="s">
        <v>831</v>
      </c>
      <c r="C21" s="14">
        <f>SUMIF('CY Ledger'!A:A,'11504'!A21,'CY Ledger'!D:D)</f>
        <v>0</v>
      </c>
      <c r="D21" s="248"/>
      <c r="E21" s="248">
        <f>+C21+D21</f>
        <v>0</v>
      </c>
      <c r="F21" s="384">
        <f>SUMIF('CY Ledger'!A:A,'11504'!A21,'CY Ledger'!C:C)</f>
        <v>0</v>
      </c>
      <c r="G21" s="384">
        <f t="shared" ref="G21:G23" si="9">+E21-F21</f>
        <v>0</v>
      </c>
      <c r="H21" s="14"/>
      <c r="I21" s="14">
        <f t="shared" ref="I21:I23" si="10">+E21+H21</f>
        <v>0</v>
      </c>
      <c r="J21" s="51">
        <f t="shared" ref="J21:J23" si="11">+C21</f>
        <v>0</v>
      </c>
      <c r="K21" s="51"/>
      <c r="L21" s="51"/>
      <c r="M21" s="51"/>
      <c r="N21" s="51">
        <f t="shared" ref="N21" si="12">SUM(J21:M21)</f>
        <v>0</v>
      </c>
      <c r="O21" s="238"/>
      <c r="P21" s="7"/>
      <c r="Q21" s="7"/>
      <c r="R21" s="7"/>
      <c r="S21" s="7"/>
      <c r="T21" s="7"/>
      <c r="U21" s="271" t="s">
        <v>888</v>
      </c>
      <c r="V21" s="272" t="s">
        <v>888</v>
      </c>
    </row>
    <row r="22" spans="1:22" hidden="1" x14ac:dyDescent="0.25">
      <c r="A22" s="66">
        <v>115044610</v>
      </c>
      <c r="B22" s="15" t="s">
        <v>32</v>
      </c>
      <c r="C22" s="14">
        <f>SUMIF('CY Ledger'!A:A,'11504'!A22,'CY Ledger'!D:D)</f>
        <v>0</v>
      </c>
      <c r="D22" s="248"/>
      <c r="E22" s="248">
        <f>+C22+D22</f>
        <v>0</v>
      </c>
      <c r="F22" s="384">
        <f>SUMIF('CY Ledger'!A:A,'11504'!A22,'CY Ledger'!C:C)</f>
        <v>0</v>
      </c>
      <c r="G22" s="384">
        <f t="shared" si="9"/>
        <v>0</v>
      </c>
      <c r="H22" s="14">
        <f>-C22</f>
        <v>0</v>
      </c>
      <c r="I22" s="14">
        <f t="shared" si="10"/>
        <v>0</v>
      </c>
      <c r="J22" s="51">
        <f t="shared" si="11"/>
        <v>0</v>
      </c>
      <c r="K22" s="51"/>
      <c r="L22" s="51"/>
      <c r="M22" s="51"/>
      <c r="N22" s="51">
        <f t="shared" ref="N22:N23" si="13">SUM(J22:M22)</f>
        <v>0</v>
      </c>
      <c r="O22" s="238"/>
      <c r="P22" s="7"/>
      <c r="Q22" s="7"/>
      <c r="R22" s="7"/>
      <c r="S22" s="7"/>
      <c r="T22" s="7"/>
      <c r="U22" s="271" t="s">
        <v>888</v>
      </c>
      <c r="V22" s="272" t="s">
        <v>888</v>
      </c>
    </row>
    <row r="23" spans="1:22" hidden="1" x14ac:dyDescent="0.25">
      <c r="A23" s="66">
        <v>115044611</v>
      </c>
      <c r="B23" s="15" t="s">
        <v>33</v>
      </c>
      <c r="C23" s="14">
        <f>SUMIF('CY Ledger'!A:A,'11504'!A23,'CY Ledger'!D:D)</f>
        <v>0</v>
      </c>
      <c r="D23" s="248"/>
      <c r="E23" s="248">
        <f>+C23+D23</f>
        <v>0</v>
      </c>
      <c r="F23" s="384">
        <f>SUMIF('CY Ledger'!A:A,'11504'!A23,'CY Ledger'!C:C)</f>
        <v>0</v>
      </c>
      <c r="G23" s="384">
        <f t="shared" si="9"/>
        <v>0</v>
      </c>
      <c r="H23" s="14">
        <f>-C23</f>
        <v>0</v>
      </c>
      <c r="I23" s="14">
        <f t="shared" si="10"/>
        <v>0</v>
      </c>
      <c r="J23" s="51">
        <f t="shared" si="11"/>
        <v>0</v>
      </c>
      <c r="K23" s="51"/>
      <c r="L23" s="51"/>
      <c r="M23" s="51"/>
      <c r="N23" s="51">
        <f t="shared" si="13"/>
        <v>0</v>
      </c>
      <c r="O23" s="238"/>
      <c r="P23" s="7"/>
      <c r="Q23" s="7"/>
      <c r="R23" s="7"/>
      <c r="S23" s="7"/>
      <c r="T23" s="7"/>
      <c r="U23" s="271" t="s">
        <v>888</v>
      </c>
      <c r="V23" s="272" t="s">
        <v>888</v>
      </c>
    </row>
    <row r="24" spans="1:22" s="1" customFormat="1" hidden="1" x14ac:dyDescent="0.25">
      <c r="A24" s="67"/>
      <c r="B24" s="68" t="s">
        <v>36</v>
      </c>
      <c r="C24" s="18">
        <f t="shared" ref="C24:H24" si="14">SUM(C21:C23)</f>
        <v>0</v>
      </c>
      <c r="D24" s="239">
        <f t="shared" si="14"/>
        <v>0</v>
      </c>
      <c r="E24" s="239">
        <f t="shared" si="14"/>
        <v>0</v>
      </c>
      <c r="F24" s="386">
        <f t="shared" si="14"/>
        <v>0</v>
      </c>
      <c r="G24" s="386">
        <f t="shared" si="14"/>
        <v>0</v>
      </c>
      <c r="H24" s="18">
        <f t="shared" si="14"/>
        <v>0</v>
      </c>
      <c r="I24" s="18">
        <v>0</v>
      </c>
      <c r="J24" s="239">
        <v>0</v>
      </c>
      <c r="K24" s="239">
        <v>0</v>
      </c>
      <c r="L24" s="239">
        <v>0</v>
      </c>
      <c r="M24" s="239">
        <v>0</v>
      </c>
      <c r="N24" s="239">
        <v>0</v>
      </c>
      <c r="O24" s="117"/>
      <c r="P24" s="7"/>
      <c r="Q24" s="7"/>
      <c r="R24" s="7"/>
      <c r="S24" s="7"/>
      <c r="T24" s="7"/>
      <c r="U24" s="273"/>
      <c r="V24" s="274"/>
    </row>
    <row r="25" spans="1:22" x14ac:dyDescent="0.25">
      <c r="A25" s="66"/>
      <c r="B25" s="4"/>
      <c r="C25" s="14"/>
      <c r="D25" s="248"/>
      <c r="E25" s="248"/>
      <c r="F25" s="384"/>
      <c r="G25" s="384"/>
      <c r="H25" s="14"/>
      <c r="I25" s="14"/>
      <c r="J25" s="51"/>
      <c r="K25" s="51"/>
      <c r="L25" s="51"/>
      <c r="M25" s="51"/>
      <c r="N25" s="51"/>
      <c r="O25" s="238"/>
      <c r="P25" s="7"/>
      <c r="Q25" s="7"/>
      <c r="R25" s="7"/>
      <c r="S25" s="7"/>
      <c r="T25" s="7"/>
      <c r="U25" s="271"/>
      <c r="V25" s="272"/>
    </row>
    <row r="26" spans="1:22" s="1" customFormat="1" ht="15.75" thickBot="1" x14ac:dyDescent="0.3">
      <c r="A26" s="69"/>
      <c r="B26" s="70" t="s">
        <v>37</v>
      </c>
      <c r="C26" s="21">
        <f t="shared" ref="C26:M26" si="15">+C24+C18</f>
        <v>77300</v>
      </c>
      <c r="D26" s="240">
        <f t="shared" si="15"/>
        <v>0</v>
      </c>
      <c r="E26" s="240">
        <f t="shared" si="15"/>
        <v>77300</v>
      </c>
      <c r="F26" s="390">
        <f>+F24+F18</f>
        <v>28056.149999999998</v>
      </c>
      <c r="G26" s="390">
        <f>+G24+G18</f>
        <v>49243.85</v>
      </c>
      <c r="H26" s="21">
        <f t="shared" si="15"/>
        <v>2540</v>
      </c>
      <c r="I26" s="240">
        <f t="shared" si="15"/>
        <v>79840</v>
      </c>
      <c r="J26" s="240">
        <f t="shared" si="15"/>
        <v>77300</v>
      </c>
      <c r="K26" s="240">
        <f t="shared" si="15"/>
        <v>0</v>
      </c>
      <c r="L26" s="240">
        <f t="shared" si="15"/>
        <v>240</v>
      </c>
      <c r="M26" s="240">
        <f t="shared" si="15"/>
        <v>0</v>
      </c>
      <c r="N26" s="240">
        <f>+N24+N18</f>
        <v>77540</v>
      </c>
      <c r="O26" s="133"/>
      <c r="P26" s="7"/>
      <c r="Q26" s="7"/>
      <c r="R26" s="7"/>
      <c r="S26" s="7"/>
      <c r="T26" s="7"/>
      <c r="U26" s="275"/>
      <c r="V26" s="276"/>
    </row>
    <row r="27" spans="1:22" s="85" customFormat="1" ht="12" hidden="1" x14ac:dyDescent="0.2">
      <c r="A27" s="83"/>
      <c r="B27" s="84" t="s">
        <v>758</v>
      </c>
      <c r="C27" s="82">
        <f>146200-C26</f>
        <v>68900</v>
      </c>
      <c r="D27" s="82"/>
      <c r="E27" s="82"/>
      <c r="F27" s="82">
        <f>SUMIF('CY Ledger'!H:H,"11504",'CY Ledger'!C:C)-F26</f>
        <v>0</v>
      </c>
      <c r="G27" s="82"/>
      <c r="H27" s="82"/>
      <c r="I27" s="82"/>
      <c r="J27" s="82"/>
      <c r="K27" s="82"/>
      <c r="L27" s="82"/>
      <c r="M27" s="82"/>
      <c r="N27" s="82"/>
      <c r="U27" s="277"/>
      <c r="V27" s="277"/>
    </row>
    <row r="28" spans="1:22" s="85" customFormat="1" ht="12" x14ac:dyDescent="0.2">
      <c r="A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U28" s="277"/>
      <c r="V28" s="277"/>
    </row>
    <row r="29" spans="1:22" s="85" customFormat="1" ht="12" x14ac:dyDescent="0.2">
      <c r="A29" s="86"/>
      <c r="C29" s="82"/>
      <c r="D29" s="82"/>
      <c r="E29" s="82"/>
      <c r="F29" s="82"/>
      <c r="G29" s="82"/>
      <c r="H29" s="82"/>
      <c r="I29" s="82">
        <f>+E29+H29</f>
        <v>0</v>
      </c>
      <c r="J29" s="82"/>
      <c r="K29" s="82"/>
      <c r="L29" s="82"/>
      <c r="M29" s="82"/>
      <c r="N29" s="82"/>
      <c r="U29" s="277"/>
      <c r="V29" s="277"/>
    </row>
    <row r="30" spans="1:22" s="85" customFormat="1" ht="12" x14ac:dyDescent="0.2">
      <c r="A30" s="86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U30" s="277"/>
      <c r="V30" s="277"/>
    </row>
    <row r="31" spans="1:22" s="85" customFormat="1" ht="12" x14ac:dyDescent="0.2">
      <c r="A31" s="86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U31" s="277"/>
      <c r="V31" s="277"/>
    </row>
  </sheetData>
  <mergeCells count="4">
    <mergeCell ref="V5:V7"/>
    <mergeCell ref="A1:B1"/>
    <mergeCell ref="U5:U7"/>
    <mergeCell ref="A3:O3"/>
  </mergeCells>
  <printOptions horizontalCentered="1"/>
  <pageMargins left="0.39370078740157483" right="0.39370078740157483" top="0.39370078740157483" bottom="0.39370078740157483" header="0.31496062992125984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HRA v GF Recharge WiP</vt:lpstr>
      <vt:lpstr>HRA Budget Book Summary</vt:lpstr>
      <vt:lpstr>Summary Mk2</vt:lpstr>
      <vt:lpstr>12001</vt:lpstr>
      <vt:lpstr>12003</vt:lpstr>
      <vt:lpstr>11501</vt:lpstr>
      <vt:lpstr>11502</vt:lpstr>
      <vt:lpstr>11503</vt:lpstr>
      <vt:lpstr>11504</vt:lpstr>
      <vt:lpstr>11505</vt:lpstr>
      <vt:lpstr>12501</vt:lpstr>
      <vt:lpstr>12502</vt:lpstr>
      <vt:lpstr>12503</vt:lpstr>
      <vt:lpstr>12504</vt:lpstr>
      <vt:lpstr>13901</vt:lpstr>
      <vt:lpstr>10001</vt:lpstr>
      <vt:lpstr>64501 64502</vt:lpstr>
      <vt:lpstr>PY Ledger</vt:lpstr>
      <vt:lpstr>CY Ledger</vt:lpstr>
      <vt:lpstr>Sheet1</vt:lpstr>
      <vt:lpstr>Sheet2</vt:lpstr>
      <vt:lpstr>'10001'!Print_Area</vt:lpstr>
      <vt:lpstr>'11501'!Print_Area</vt:lpstr>
      <vt:lpstr>'11502'!Print_Area</vt:lpstr>
      <vt:lpstr>'11503'!Print_Area</vt:lpstr>
      <vt:lpstr>'11504'!Print_Area</vt:lpstr>
      <vt:lpstr>'11505'!Print_Area</vt:lpstr>
      <vt:lpstr>'12001'!Print_Area</vt:lpstr>
      <vt:lpstr>'12003'!Print_Area</vt:lpstr>
      <vt:lpstr>'12501'!Print_Area</vt:lpstr>
      <vt:lpstr>'12502'!Print_Area</vt:lpstr>
      <vt:lpstr>'12503'!Print_Area</vt:lpstr>
      <vt:lpstr>'12504'!Print_Area</vt:lpstr>
      <vt:lpstr>'13901'!Print_Area</vt:lpstr>
      <vt:lpstr>'64501 64502'!Print_Area</vt:lpstr>
      <vt:lpstr>'CY Ledger'!Print_Area</vt:lpstr>
      <vt:lpstr>'HRA Budget Book Summary'!Print_Area</vt:lpstr>
      <vt:lpstr>'HRA v GF Recharge WiP'!Print_Area</vt:lpstr>
      <vt:lpstr>'10001'!Print_Titles</vt:lpstr>
    </vt:vector>
  </TitlesOfParts>
  <Company>Melton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Munder</dc:creator>
  <cp:lastModifiedBy>Comie Campbell</cp:lastModifiedBy>
  <cp:lastPrinted>2020-09-08T10:51:01Z</cp:lastPrinted>
  <dcterms:created xsi:type="dcterms:W3CDTF">2018-08-16T08:01:29Z</dcterms:created>
  <dcterms:modified xsi:type="dcterms:W3CDTF">2021-06-04T16:46:38Z</dcterms:modified>
</cp:coreProperties>
</file>